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4385" yWindow="-15" windowWidth="14460" windowHeight="14505" tabRatio="880"/>
  </bookViews>
  <sheets>
    <sheet name="D.1.1-AST - Rekapitulace stavby" sheetId="1" r:id="rId1"/>
    <sheet name="D.1.1-AST - 1-Vybudování učebny" sheetId="2" r:id="rId2"/>
    <sheet name="D.1.1-AST - 2-Ostat a vedl náKL" sheetId="3" r:id="rId3"/>
    <sheet name="D.1.4 UT_Rekapitulace stavby" sheetId="5" r:id="rId4"/>
    <sheet name="D.1.4 UT_ROZPOČET" sheetId="6" r:id="rId5"/>
    <sheet name="D.1.5 - ZTI_Rekapitulace stavby" sheetId="7" r:id="rId6"/>
    <sheet name="D.1.5 - ZTI - D.1.5 - Zař..." sheetId="8" r:id="rId7"/>
    <sheet name="D.1.6 - EL-Rekapitulace ceny" sheetId="14" r:id="rId8"/>
    <sheet name="D.1.6 - EL-Soupis položek+" sheetId="13" r:id="rId9"/>
    <sheet name="D.1.7 - VZT-Rekapitulace" sheetId="11" r:id="rId10"/>
    <sheet name="D.1.7 - VZT-Rozpočet" sheetId="12" r:id="rId11"/>
  </sheets>
  <definedNames>
    <definedName name="_xlnm._FilterDatabase" localSheetId="1" hidden="1">'D.1.1-AST - 1-Vybudování učebny'!$C$104:$K$104</definedName>
    <definedName name="_xlnm._FilterDatabase" localSheetId="2" hidden="1">'D.1.1-AST - 2-Ostat a vedl náKL'!$C$85:$K$85</definedName>
    <definedName name="_xlnm.Print_Titles" localSheetId="1">'D.1.1-AST - 1-Vybudování učebny'!$104:$104</definedName>
    <definedName name="_xlnm.Print_Titles" localSheetId="2">'D.1.1-AST - 2-Ostat a vedl náKL'!$85:$85</definedName>
    <definedName name="_xlnm.Print_Titles" localSheetId="0">'D.1.1-AST - Rekapitulace stavby'!$49:$49</definedName>
    <definedName name="_xlnm.Print_Area" localSheetId="1">'D.1.1-AST - 1-Vybudování učebny'!$C$4:$J$36,'D.1.1-AST - 1-Vybudování učebny'!$C$42:$J$86,'D.1.1-AST - 1-Vybudování učebny'!$C$92:$K$677</definedName>
    <definedName name="_xlnm.Print_Area" localSheetId="2">'D.1.1-AST - 2-Ostat a vedl náKL'!$C$4:$J$36,'D.1.1-AST - 2-Ostat a vedl náKL'!$C$42:$J$67,'D.1.1-AST - 2-Ostat a vedl náKL'!$C$73:$K$105</definedName>
    <definedName name="_xlnm.Print_Area" localSheetId="0">'D.1.1-AST - Rekapitulace stavby'!$D$4:$AO$33,'D.1.1-AST - Rekapitulace stavby'!$C$39:$AQ$54</definedName>
    <definedName name="_xlnm.Print_Area" localSheetId="3">'D.1.4 UT_Rekapitulace stavby'!$C$4:$AP$70,'D.1.4 UT_Rekapitulace stavby'!$C$76:$AP$92</definedName>
    <definedName name="_xlnm.Print_Area" localSheetId="4">'D.1.4 UT_ROZPOČET'!$C$4:$Q$70,'D.1.4 UT_ROZPOČET'!$C$76:$Q$101,'D.1.4 UT_ROZPOČET'!$C$107:$U$179</definedName>
    <definedName name="_xlnm.Print_Area" localSheetId="6">'D.1.5 - ZTI - D.1.5 - Zař...'!$A$2:$K$224</definedName>
    <definedName name="_xlnm.Print_Area" localSheetId="5">'D.1.5 - ZTI_Rekapitulace stavby'!$A$2:$AQ$54</definedName>
    <definedName name="_xlnm.Print_Area" localSheetId="10">'D.1.7 - VZT-Rozpočet'!$A$1:$K$89</definedName>
  </definedNames>
  <calcPr calcId="145621" iterateCount="1"/>
</workbook>
</file>

<file path=xl/calcChain.xml><?xml version="1.0" encoding="utf-8"?>
<calcChain xmlns="http://schemas.openxmlformats.org/spreadsheetml/2006/main">
  <c r="J88" i="12" l="1"/>
  <c r="C9" i="11" s="1"/>
  <c r="J78" i="12"/>
  <c r="J79" i="12"/>
  <c r="J80" i="12"/>
  <c r="J81" i="12"/>
  <c r="J82" i="12"/>
  <c r="H78" i="12"/>
  <c r="H79" i="12"/>
  <c r="H80" i="12"/>
  <c r="H81" i="12"/>
  <c r="H82" i="12"/>
  <c r="J77" i="12"/>
  <c r="H77" i="12"/>
  <c r="J76" i="12"/>
  <c r="J83" i="12" s="1"/>
  <c r="C5" i="11" s="1"/>
  <c r="H76" i="12"/>
  <c r="H83" i="12" s="1"/>
  <c r="B5" i="11" s="1"/>
  <c r="J67" i="12"/>
  <c r="J68" i="12"/>
  <c r="J69" i="12"/>
  <c r="J70" i="12"/>
  <c r="J71" i="12"/>
  <c r="J72" i="12"/>
  <c r="J73" i="12"/>
  <c r="H67" i="12"/>
  <c r="H68" i="12"/>
  <c r="H69" i="12"/>
  <c r="H70" i="12"/>
  <c r="H71" i="12"/>
  <c r="H72" i="12"/>
  <c r="H73" i="12"/>
  <c r="J66" i="12"/>
  <c r="H66" i="12"/>
  <c r="J65" i="12"/>
  <c r="H65" i="12"/>
  <c r="J28" i="12"/>
  <c r="J29" i="12"/>
  <c r="J30" i="12"/>
  <c r="J31" i="12"/>
  <c r="J32" i="12"/>
  <c r="J33" i="12"/>
  <c r="J34" i="12"/>
  <c r="J35" i="12"/>
  <c r="J36" i="12"/>
  <c r="J37" i="12"/>
  <c r="J38" i="12"/>
  <c r="J39" i="12"/>
  <c r="J40" i="12"/>
  <c r="J41" i="12"/>
  <c r="J42" i="12"/>
  <c r="J43" i="12"/>
  <c r="J44" i="12"/>
  <c r="J45" i="12"/>
  <c r="J46" i="12"/>
  <c r="J47" i="12"/>
  <c r="J48" i="12"/>
  <c r="J49" i="12"/>
  <c r="J50" i="12"/>
  <c r="J51" i="12"/>
  <c r="J52" i="12"/>
  <c r="J53" i="12"/>
  <c r="J54" i="12"/>
  <c r="J55" i="12"/>
  <c r="J56" i="12"/>
  <c r="J57" i="12"/>
  <c r="J58" i="12"/>
  <c r="J59" i="12"/>
  <c r="J60" i="12"/>
  <c r="J61" i="12"/>
  <c r="J62" i="12"/>
  <c r="H28" i="12"/>
  <c r="H29" i="12"/>
  <c r="H30" i="12"/>
  <c r="H31" i="12"/>
  <c r="H32" i="12"/>
  <c r="H33" i="12"/>
  <c r="H34" i="12"/>
  <c r="H35" i="12"/>
  <c r="H36" i="12"/>
  <c r="H37" i="12"/>
  <c r="H38" i="12"/>
  <c r="H39" i="12"/>
  <c r="H40" i="12"/>
  <c r="H41" i="12"/>
  <c r="H42" i="12"/>
  <c r="H43" i="12"/>
  <c r="H44" i="12"/>
  <c r="H45" i="12"/>
  <c r="H46" i="12"/>
  <c r="H47" i="12"/>
  <c r="H48" i="12"/>
  <c r="H49" i="12"/>
  <c r="H50" i="12"/>
  <c r="H51" i="12"/>
  <c r="H52" i="12"/>
  <c r="H53" i="12"/>
  <c r="H54" i="12"/>
  <c r="H55" i="12"/>
  <c r="H56" i="12"/>
  <c r="H57" i="12"/>
  <c r="H58" i="12"/>
  <c r="H59" i="12"/>
  <c r="H60" i="12"/>
  <c r="H61" i="12"/>
  <c r="H62" i="12"/>
  <c r="J27" i="12"/>
  <c r="H27" i="12"/>
  <c r="J26" i="12"/>
  <c r="H26" i="12"/>
  <c r="H63" i="12" s="1"/>
  <c r="B3" i="11" s="1"/>
  <c r="J63" i="12" l="1"/>
  <c r="C3" i="11" s="1"/>
  <c r="J74" i="12"/>
  <c r="C4" i="11" s="1"/>
  <c r="C7" i="11" s="1"/>
  <c r="H74" i="12"/>
  <c r="J86" i="12"/>
  <c r="H86" i="12"/>
  <c r="B4" i="11"/>
  <c r="B7" i="11" s="1"/>
  <c r="J221" i="8"/>
  <c r="E16" i="14"/>
  <c r="F16" i="14" s="1"/>
  <c r="F11" i="14"/>
  <c r="G176" i="13"/>
  <c r="G175" i="13"/>
  <c r="G174" i="13"/>
  <c r="G173" i="13"/>
  <c r="G172" i="13"/>
  <c r="G171" i="13"/>
  <c r="G170" i="13"/>
  <c r="G169" i="13"/>
  <c r="G168" i="13"/>
  <c r="G167" i="13"/>
  <c r="G166" i="13"/>
  <c r="G165" i="13"/>
  <c r="G164" i="13"/>
  <c r="G160" i="13"/>
  <c r="G159" i="13"/>
  <c r="G158" i="13"/>
  <c r="G157" i="13"/>
  <c r="G156" i="13"/>
  <c r="G155" i="13"/>
  <c r="G154" i="13"/>
  <c r="G153" i="13"/>
  <c r="G152" i="13"/>
  <c r="G129" i="13"/>
  <c r="G128" i="13"/>
  <c r="G127" i="13"/>
  <c r="G126" i="13"/>
  <c r="G125" i="13"/>
  <c r="G124" i="13"/>
  <c r="G123" i="13"/>
  <c r="G122" i="13"/>
  <c r="G121" i="13"/>
  <c r="G120" i="13"/>
  <c r="G119" i="13"/>
  <c r="G118" i="13"/>
  <c r="E117" i="13"/>
  <c r="G117" i="13" s="1"/>
  <c r="G116" i="13"/>
  <c r="E115" i="13"/>
  <c r="G115" i="13" s="1"/>
  <c r="E114" i="13"/>
  <c r="G114" i="13" s="1"/>
  <c r="G113" i="13"/>
  <c r="G112" i="13"/>
  <c r="G111" i="13"/>
  <c r="G110" i="13"/>
  <c r="G109" i="13"/>
  <c r="G108" i="13"/>
  <c r="G107" i="13"/>
  <c r="G106" i="13"/>
  <c r="G105" i="13"/>
  <c r="G104" i="13"/>
  <c r="G103" i="13"/>
  <c r="G102" i="13"/>
  <c r="G101" i="13"/>
  <c r="G100" i="13"/>
  <c r="G99" i="13"/>
  <c r="G98" i="13"/>
  <c r="G97" i="13"/>
  <c r="G96" i="13"/>
  <c r="G95" i="13"/>
  <c r="G94" i="13"/>
  <c r="G93" i="13"/>
  <c r="G92" i="13"/>
  <c r="G91" i="13"/>
  <c r="G90" i="13"/>
  <c r="E89" i="13"/>
  <c r="G89" i="13" s="1"/>
  <c r="G88" i="13"/>
  <c r="G87" i="13"/>
  <c r="G86" i="13"/>
  <c r="G83" i="13"/>
  <c r="G82" i="13"/>
  <c r="G81" i="13"/>
  <c r="G80" i="13"/>
  <c r="G79" i="13"/>
  <c r="G78" i="13"/>
  <c r="G77" i="13"/>
  <c r="G76" i="13"/>
  <c r="G75" i="13"/>
  <c r="G74" i="13"/>
  <c r="G73" i="13"/>
  <c r="G72" i="13"/>
  <c r="G71" i="13"/>
  <c r="G70" i="13"/>
  <c r="G69" i="13"/>
  <c r="G68" i="13"/>
  <c r="G67" i="13"/>
  <c r="G66" i="13"/>
  <c r="G65" i="13"/>
  <c r="G64" i="13"/>
  <c r="G63" i="13"/>
  <c r="G62" i="13"/>
  <c r="G61" i="13"/>
  <c r="G60" i="13"/>
  <c r="G59" i="13"/>
  <c r="E58" i="13"/>
  <c r="G58" i="13" s="1"/>
  <c r="E57" i="13"/>
  <c r="G57" i="13" s="1"/>
  <c r="E56" i="13"/>
  <c r="G56" i="13" s="1"/>
  <c r="E55" i="13"/>
  <c r="G55" i="13" s="1"/>
  <c r="G54" i="13"/>
  <c r="G53" i="13"/>
  <c r="G52" i="13"/>
  <c r="G51" i="13"/>
  <c r="G50" i="13"/>
  <c r="G49" i="13"/>
  <c r="G48" i="13"/>
  <c r="G47" i="13"/>
  <c r="G46" i="13"/>
  <c r="G45" i="13"/>
  <c r="G44" i="13"/>
  <c r="G43" i="13"/>
  <c r="G42" i="13"/>
  <c r="G41" i="13"/>
  <c r="G40" i="13"/>
  <c r="G39" i="13"/>
  <c r="G38" i="13"/>
  <c r="G37" i="13"/>
  <c r="G36" i="13"/>
  <c r="G35" i="13"/>
  <c r="G34" i="13"/>
  <c r="G33" i="13"/>
  <c r="G32" i="13"/>
  <c r="G31" i="13"/>
  <c r="G30" i="13"/>
  <c r="G29" i="13"/>
  <c r="G28" i="13"/>
  <c r="G27" i="13"/>
  <c r="G26" i="13"/>
  <c r="G25" i="13"/>
  <c r="G24" i="13"/>
  <c r="G23" i="13"/>
  <c r="G22" i="13"/>
  <c r="G21" i="13"/>
  <c r="G20" i="13"/>
  <c r="G19" i="13"/>
  <c r="G18" i="13"/>
  <c r="G17" i="13"/>
  <c r="G16" i="13"/>
  <c r="G15" i="13"/>
  <c r="G14" i="13"/>
  <c r="G13" i="13"/>
  <c r="G10" i="13"/>
  <c r="G9" i="13"/>
  <c r="G8" i="13"/>
  <c r="G161" i="13" l="1"/>
  <c r="G177" i="13"/>
  <c r="B10" i="11"/>
  <c r="I675" i="2" s="1"/>
  <c r="H89" i="12"/>
  <c r="G130" i="13"/>
  <c r="F13" i="14" s="1"/>
  <c r="E15" i="14" s="1"/>
  <c r="F15" i="14" s="1"/>
  <c r="G11" i="13"/>
  <c r="F7" i="14" s="1"/>
  <c r="E8" i="14" s="1"/>
  <c r="F8" i="14" s="1"/>
  <c r="F17" i="14" s="1"/>
  <c r="G84" i="13"/>
  <c r="F10" i="14" s="1"/>
  <c r="E12" i="14" s="1"/>
  <c r="F12" i="14" s="1"/>
  <c r="C83" i="12"/>
  <c r="C75" i="12"/>
  <c r="C74" i="12"/>
  <c r="C64" i="12"/>
  <c r="C63" i="12"/>
  <c r="C25" i="12"/>
  <c r="A5" i="11"/>
  <c r="A4" i="11"/>
  <c r="A3" i="11"/>
  <c r="BK223" i="8"/>
  <c r="BI223" i="8"/>
  <c r="BH223" i="8"/>
  <c r="BF223" i="8"/>
  <c r="BE223" i="8"/>
  <c r="T223" i="8"/>
  <c r="R223" i="8"/>
  <c r="P223" i="8"/>
  <c r="BG223" i="8"/>
  <c r="BK221" i="8"/>
  <c r="BI221" i="8"/>
  <c r="BH221" i="8"/>
  <c r="BF221" i="8"/>
  <c r="BE221" i="8"/>
  <c r="T221" i="8"/>
  <c r="R221" i="8"/>
  <c r="P221" i="8"/>
  <c r="BG221" i="8"/>
  <c r="BK219" i="8"/>
  <c r="BI219" i="8"/>
  <c r="BH219" i="8"/>
  <c r="BF219" i="8"/>
  <c r="BE219" i="8"/>
  <c r="T219" i="8"/>
  <c r="R219" i="8"/>
  <c r="P219" i="8"/>
  <c r="J219" i="8"/>
  <c r="BG219" i="8" s="1"/>
  <c r="BK216" i="8"/>
  <c r="BI216" i="8"/>
  <c r="BH216" i="8"/>
  <c r="BG216" i="8"/>
  <c r="BF216" i="8"/>
  <c r="T216" i="8"/>
  <c r="R216" i="8"/>
  <c r="P216" i="8"/>
  <c r="J216" i="8"/>
  <c r="BE216" i="8" s="1"/>
  <c r="BK213" i="8"/>
  <c r="BI213" i="8"/>
  <c r="BH213" i="8"/>
  <c r="BG213" i="8"/>
  <c r="BF213" i="8"/>
  <c r="T213" i="8"/>
  <c r="R213" i="8"/>
  <c r="P213" i="8"/>
  <c r="J213" i="8"/>
  <c r="BE213" i="8" s="1"/>
  <c r="BK210" i="8"/>
  <c r="BI210" i="8"/>
  <c r="BH210" i="8"/>
  <c r="BG210" i="8"/>
  <c r="BF210" i="8"/>
  <c r="T210" i="8"/>
  <c r="R210" i="8"/>
  <c r="P210" i="8"/>
  <c r="J210" i="8"/>
  <c r="BE210" i="8" s="1"/>
  <c r="BK207" i="8"/>
  <c r="BI207" i="8"/>
  <c r="BH207" i="8"/>
  <c r="BG207" i="8"/>
  <c r="BF207" i="8"/>
  <c r="T207" i="8"/>
  <c r="R207" i="8"/>
  <c r="P207" i="8"/>
  <c r="J207" i="8"/>
  <c r="BE207" i="8" s="1"/>
  <c r="BK204" i="8"/>
  <c r="BI204" i="8"/>
  <c r="BH204" i="8"/>
  <c r="BG204" i="8"/>
  <c r="BF204" i="8"/>
  <c r="T204" i="8"/>
  <c r="T203" i="8" s="1"/>
  <c r="R204" i="8"/>
  <c r="P204" i="8"/>
  <c r="J204" i="8"/>
  <c r="BE204" i="8" s="1"/>
  <c r="BK203" i="8"/>
  <c r="J203" i="8" s="1"/>
  <c r="J62" i="8" s="1"/>
  <c r="P203" i="8"/>
  <c r="BK202" i="8"/>
  <c r="BI202" i="8"/>
  <c r="BH202" i="8"/>
  <c r="BF202" i="8"/>
  <c r="BE202" i="8"/>
  <c r="T202" i="8"/>
  <c r="R202" i="8"/>
  <c r="P202" i="8"/>
  <c r="J202" i="8"/>
  <c r="BG202" i="8" s="1"/>
  <c r="BK201" i="8"/>
  <c r="BI201" i="8"/>
  <c r="BH201" i="8"/>
  <c r="BF201" i="8"/>
  <c r="BE201" i="8"/>
  <c r="T201" i="8"/>
  <c r="R201" i="8"/>
  <c r="P201" i="8"/>
  <c r="J201" i="8"/>
  <c r="BG201" i="8" s="1"/>
  <c r="BK199" i="8"/>
  <c r="BI199" i="8"/>
  <c r="BH199" i="8"/>
  <c r="BF199" i="8"/>
  <c r="BE199" i="8"/>
  <c r="T199" i="8"/>
  <c r="R199" i="8"/>
  <c r="P199" i="8"/>
  <c r="J199" i="8"/>
  <c r="BG199" i="8" s="1"/>
  <c r="BK195" i="8"/>
  <c r="BI195" i="8"/>
  <c r="BH195" i="8"/>
  <c r="BF195" i="8"/>
  <c r="BE195" i="8"/>
  <c r="T195" i="8"/>
  <c r="R195" i="8"/>
  <c r="P195" i="8"/>
  <c r="J195" i="8"/>
  <c r="BG195" i="8" s="1"/>
  <c r="BK193" i="8"/>
  <c r="BI193" i="8"/>
  <c r="BH193" i="8"/>
  <c r="BF193" i="8"/>
  <c r="BE193" i="8"/>
  <c r="T193" i="8"/>
  <c r="R193" i="8"/>
  <c r="P193" i="8"/>
  <c r="J193" i="8"/>
  <c r="BG193" i="8" s="1"/>
  <c r="BK190" i="8"/>
  <c r="BI190" i="8"/>
  <c r="BH190" i="8"/>
  <c r="BG190" i="8"/>
  <c r="BF190" i="8"/>
  <c r="T190" i="8"/>
  <c r="R190" i="8"/>
  <c r="P190" i="8"/>
  <c r="J190" i="8"/>
  <c r="BE190" i="8" s="1"/>
  <c r="BK187" i="8"/>
  <c r="BI187" i="8"/>
  <c r="BH187" i="8"/>
  <c r="BG187" i="8"/>
  <c r="BF187" i="8"/>
  <c r="T187" i="8"/>
  <c r="R187" i="8"/>
  <c r="P187" i="8"/>
  <c r="J187" i="8"/>
  <c r="BE187" i="8" s="1"/>
  <c r="BK184" i="8"/>
  <c r="BI184" i="8"/>
  <c r="BH184" i="8"/>
  <c r="BG184" i="8"/>
  <c r="BF184" i="8"/>
  <c r="T184" i="8"/>
  <c r="R184" i="8"/>
  <c r="P184" i="8"/>
  <c r="J184" i="8"/>
  <c r="BE184" i="8" s="1"/>
  <c r="BK182" i="8"/>
  <c r="BI182" i="8"/>
  <c r="BH182" i="8"/>
  <c r="BF182" i="8"/>
  <c r="BE182" i="8"/>
  <c r="T182" i="8"/>
  <c r="R182" i="8"/>
  <c r="P182" i="8"/>
  <c r="J182" i="8"/>
  <c r="BG182" i="8" s="1"/>
  <c r="BK179" i="8"/>
  <c r="BI179" i="8"/>
  <c r="BH179" i="8"/>
  <c r="BG179" i="8"/>
  <c r="BF179" i="8"/>
  <c r="T179" i="8"/>
  <c r="R179" i="8"/>
  <c r="P179" i="8"/>
  <c r="J179" i="8"/>
  <c r="BE179" i="8" s="1"/>
  <c r="BK177" i="8"/>
  <c r="BI177" i="8"/>
  <c r="BH177" i="8"/>
  <c r="BF177" i="8"/>
  <c r="BE177" i="8"/>
  <c r="T177" i="8"/>
  <c r="R177" i="8"/>
  <c r="P177" i="8"/>
  <c r="J177" i="8"/>
  <c r="BG177" i="8" s="1"/>
  <c r="BK175" i="8"/>
  <c r="BI175" i="8"/>
  <c r="BH175" i="8"/>
  <c r="BG175" i="8"/>
  <c r="BF175" i="8"/>
  <c r="T175" i="8"/>
  <c r="R175" i="8"/>
  <c r="P175" i="8"/>
  <c r="J175" i="8"/>
  <c r="BE175" i="8" s="1"/>
  <c r="BK172" i="8"/>
  <c r="BI172" i="8"/>
  <c r="BH172" i="8"/>
  <c r="BG172" i="8"/>
  <c r="BF172" i="8"/>
  <c r="T172" i="8"/>
  <c r="R172" i="8"/>
  <c r="P172" i="8"/>
  <c r="J172" i="8"/>
  <c r="BE172" i="8" s="1"/>
  <c r="BK170" i="8"/>
  <c r="BI170" i="8"/>
  <c r="BH170" i="8"/>
  <c r="BF170" i="8"/>
  <c r="BE170" i="8"/>
  <c r="T170" i="8"/>
  <c r="R170" i="8"/>
  <c r="P170" i="8"/>
  <c r="J170" i="8"/>
  <c r="BG170" i="8" s="1"/>
  <c r="BK167" i="8"/>
  <c r="BI167" i="8"/>
  <c r="BH167" i="8"/>
  <c r="BF167" i="8"/>
  <c r="BE167" i="8"/>
  <c r="T167" i="8"/>
  <c r="R167" i="8"/>
  <c r="P167" i="8"/>
  <c r="J167" i="8"/>
  <c r="BG167" i="8" s="1"/>
  <c r="BK164" i="8"/>
  <c r="BI164" i="8"/>
  <c r="BH164" i="8"/>
  <c r="BF164" i="8"/>
  <c r="BE164" i="8"/>
  <c r="T164" i="8"/>
  <c r="R164" i="8"/>
  <c r="P164" i="8"/>
  <c r="J164" i="8"/>
  <c r="BG164" i="8" s="1"/>
  <c r="BK160" i="8"/>
  <c r="BI160" i="8"/>
  <c r="BH160" i="8"/>
  <c r="BG160" i="8"/>
  <c r="BF160" i="8"/>
  <c r="T160" i="8"/>
  <c r="R160" i="8"/>
  <c r="P160" i="8"/>
  <c r="J160" i="8"/>
  <c r="BE160" i="8" s="1"/>
  <c r="BK157" i="8"/>
  <c r="BI157" i="8"/>
  <c r="BH157" i="8"/>
  <c r="BF157" i="8"/>
  <c r="BE157" i="8"/>
  <c r="T157" i="8"/>
  <c r="R157" i="8"/>
  <c r="P157" i="8"/>
  <c r="J157" i="8"/>
  <c r="BG157" i="8" s="1"/>
  <c r="BK155" i="8"/>
  <c r="BI155" i="8"/>
  <c r="BH155" i="8"/>
  <c r="BF155" i="8"/>
  <c r="BE155" i="8"/>
  <c r="T155" i="8"/>
  <c r="R155" i="8"/>
  <c r="P155" i="8"/>
  <c r="J155" i="8"/>
  <c r="BG155" i="8" s="1"/>
  <c r="BK152" i="8"/>
  <c r="BI152" i="8"/>
  <c r="BH152" i="8"/>
  <c r="BG152" i="8"/>
  <c r="BF152" i="8"/>
  <c r="T152" i="8"/>
  <c r="R152" i="8"/>
  <c r="P152" i="8"/>
  <c r="J152" i="8"/>
  <c r="BE152" i="8" s="1"/>
  <c r="BK150" i="8"/>
  <c r="BI150" i="8"/>
  <c r="BH150" i="8"/>
  <c r="BF150" i="8"/>
  <c r="BE150" i="8"/>
  <c r="T150" i="8"/>
  <c r="R150" i="8"/>
  <c r="P150" i="8"/>
  <c r="J150" i="8"/>
  <c r="BG150" i="8" s="1"/>
  <c r="BK147" i="8"/>
  <c r="BI147" i="8"/>
  <c r="BH147" i="8"/>
  <c r="BG147" i="8"/>
  <c r="BF147" i="8"/>
  <c r="T147" i="8"/>
  <c r="T146" i="8" s="1"/>
  <c r="R147" i="8"/>
  <c r="P147" i="8"/>
  <c r="P146" i="8" s="1"/>
  <c r="J147" i="8"/>
  <c r="BE147" i="8" s="1"/>
  <c r="BK146" i="8"/>
  <c r="J146" i="8" s="1"/>
  <c r="J61" i="8" s="1"/>
  <c r="BK145" i="8"/>
  <c r="BI145" i="8"/>
  <c r="BH145" i="8"/>
  <c r="BF145" i="8"/>
  <c r="BE145" i="8"/>
  <c r="T145" i="8"/>
  <c r="R145" i="8"/>
  <c r="P145" i="8"/>
  <c r="J145" i="8"/>
  <c r="BG145" i="8" s="1"/>
  <c r="BK143" i="8"/>
  <c r="BI143" i="8"/>
  <c r="BH143" i="8"/>
  <c r="BF143" i="8"/>
  <c r="BE143" i="8"/>
  <c r="T143" i="8"/>
  <c r="R143" i="8"/>
  <c r="P143" i="8"/>
  <c r="J143" i="8"/>
  <c r="BG143" i="8" s="1"/>
  <c r="BK141" i="8"/>
  <c r="BI141" i="8"/>
  <c r="BH141" i="8"/>
  <c r="BF141" i="8"/>
  <c r="BE141" i="8"/>
  <c r="T141" i="8"/>
  <c r="R141" i="8"/>
  <c r="P141" i="8"/>
  <c r="J141" i="8"/>
  <c r="BG141" i="8" s="1"/>
  <c r="BK139" i="8"/>
  <c r="BI139" i="8"/>
  <c r="BH139" i="8"/>
  <c r="BF139" i="8"/>
  <c r="BE139" i="8"/>
  <c r="T139" i="8"/>
  <c r="R139" i="8"/>
  <c r="P139" i="8"/>
  <c r="J139" i="8"/>
  <c r="BG139" i="8" s="1"/>
  <c r="BK137" i="8"/>
  <c r="BI137" i="8"/>
  <c r="BH137" i="8"/>
  <c r="BF137" i="8"/>
  <c r="BE137" i="8"/>
  <c r="T137" i="8"/>
  <c r="R137" i="8"/>
  <c r="P137" i="8"/>
  <c r="J137" i="8"/>
  <c r="BG137" i="8" s="1"/>
  <c r="BK133" i="8"/>
  <c r="BI133" i="8"/>
  <c r="BH133" i="8"/>
  <c r="BF133" i="8"/>
  <c r="BE133" i="8"/>
  <c r="T133" i="8"/>
  <c r="R133" i="8"/>
  <c r="P133" i="8"/>
  <c r="J133" i="8"/>
  <c r="BG133" i="8" s="1"/>
  <c r="BK130" i="8"/>
  <c r="BI130" i="8"/>
  <c r="BH130" i="8"/>
  <c r="BG130" i="8"/>
  <c r="BF130" i="8"/>
  <c r="T130" i="8"/>
  <c r="R130" i="8"/>
  <c r="P130" i="8"/>
  <c r="J130" i="8"/>
  <c r="BE130" i="8" s="1"/>
  <c r="BK127" i="8"/>
  <c r="BI127" i="8"/>
  <c r="BH127" i="8"/>
  <c r="BG127" i="8"/>
  <c r="BF127" i="8"/>
  <c r="T127" i="8"/>
  <c r="R127" i="8"/>
  <c r="P127" i="8"/>
  <c r="J127" i="8"/>
  <c r="BE127" i="8" s="1"/>
  <c r="BK123" i="8"/>
  <c r="BI123" i="8"/>
  <c r="BH123" i="8"/>
  <c r="BG123" i="8"/>
  <c r="BF123" i="8"/>
  <c r="T123" i="8"/>
  <c r="R123" i="8"/>
  <c r="P123" i="8"/>
  <c r="J123" i="8"/>
  <c r="BE123" i="8" s="1"/>
  <c r="BK120" i="8"/>
  <c r="BI120" i="8"/>
  <c r="BH120" i="8"/>
  <c r="BG120" i="8"/>
  <c r="BF120" i="8"/>
  <c r="T120" i="8"/>
  <c r="R120" i="8"/>
  <c r="P120" i="8"/>
  <c r="J120" i="8"/>
  <c r="BE120" i="8" s="1"/>
  <c r="BK118" i="8"/>
  <c r="BI118" i="8"/>
  <c r="BH118" i="8"/>
  <c r="BG118" i="8"/>
  <c r="BF118" i="8"/>
  <c r="T118" i="8"/>
  <c r="R118" i="8"/>
  <c r="P118" i="8"/>
  <c r="J118" i="8"/>
  <c r="BE118" i="8" s="1"/>
  <c r="BK115" i="8"/>
  <c r="BI115" i="8"/>
  <c r="BH115" i="8"/>
  <c r="BG115" i="8"/>
  <c r="BF115" i="8"/>
  <c r="T115" i="8"/>
  <c r="R115" i="8"/>
  <c r="P115" i="8"/>
  <c r="J115" i="8"/>
  <c r="BE115" i="8" s="1"/>
  <c r="BK111" i="8"/>
  <c r="BI111" i="8"/>
  <c r="BH111" i="8"/>
  <c r="BG111" i="8"/>
  <c r="BF111" i="8"/>
  <c r="T111" i="8"/>
  <c r="R111" i="8"/>
  <c r="P111" i="8"/>
  <c r="J111" i="8"/>
  <c r="BE111" i="8" s="1"/>
  <c r="BK108" i="8"/>
  <c r="BI108" i="8"/>
  <c r="BH108" i="8"/>
  <c r="BG108" i="8"/>
  <c r="BF108" i="8"/>
  <c r="T108" i="8"/>
  <c r="R108" i="8"/>
  <c r="P108" i="8"/>
  <c r="J108" i="8"/>
  <c r="BE108" i="8" s="1"/>
  <c r="BK104" i="8"/>
  <c r="BI104" i="8"/>
  <c r="BH104" i="8"/>
  <c r="BG104" i="8"/>
  <c r="BF104" i="8"/>
  <c r="T104" i="8"/>
  <c r="R104" i="8"/>
  <c r="P104" i="8"/>
  <c r="J104" i="8"/>
  <c r="BE104" i="8" s="1"/>
  <c r="BK101" i="8"/>
  <c r="BI101" i="8"/>
  <c r="BH101" i="8"/>
  <c r="BG101" i="8"/>
  <c r="BF101" i="8"/>
  <c r="T101" i="8"/>
  <c r="R101" i="8"/>
  <c r="P101" i="8"/>
  <c r="J101" i="8"/>
  <c r="BE101" i="8" s="1"/>
  <c r="BK99" i="8"/>
  <c r="BI99" i="8"/>
  <c r="BH99" i="8"/>
  <c r="BF99" i="8"/>
  <c r="BE99" i="8"/>
  <c r="T99" i="8"/>
  <c r="R99" i="8"/>
  <c r="P99" i="8"/>
  <c r="J99" i="8"/>
  <c r="BG99" i="8" s="1"/>
  <c r="BK96" i="8"/>
  <c r="BI96" i="8"/>
  <c r="BH96" i="8"/>
  <c r="BG96" i="8"/>
  <c r="BF96" i="8"/>
  <c r="T96" i="8"/>
  <c r="R96" i="8"/>
  <c r="P96" i="8"/>
  <c r="J96" i="8"/>
  <c r="BE96" i="8" s="1"/>
  <c r="BK93" i="8"/>
  <c r="BI93" i="8"/>
  <c r="BH93" i="8"/>
  <c r="BG93" i="8"/>
  <c r="BF93" i="8"/>
  <c r="T93" i="8"/>
  <c r="R93" i="8"/>
  <c r="P93" i="8"/>
  <c r="J93" i="8"/>
  <c r="BE93" i="8" s="1"/>
  <c r="BK90" i="8"/>
  <c r="BK89" i="8" s="1"/>
  <c r="BI90" i="8"/>
  <c r="BH90" i="8"/>
  <c r="BG90" i="8"/>
  <c r="BF90" i="8"/>
  <c r="T90" i="8"/>
  <c r="R90" i="8"/>
  <c r="P90" i="8"/>
  <c r="J90" i="8"/>
  <c r="BE90" i="8" s="1"/>
  <c r="T89" i="8"/>
  <c r="BK85" i="8"/>
  <c r="BK84" i="8" s="1"/>
  <c r="BI85" i="8"/>
  <c r="F34" i="8" s="1"/>
  <c r="BD52" i="7" s="1"/>
  <c r="BD51" i="7" s="1"/>
  <c r="W30" i="7" s="1"/>
  <c r="BH85" i="8"/>
  <c r="F33" i="8" s="1"/>
  <c r="BC52" i="7" s="1"/>
  <c r="BC51" i="7" s="1"/>
  <c r="BG85" i="8"/>
  <c r="BF85" i="8"/>
  <c r="F31" i="8" s="1"/>
  <c r="BA52" i="7" s="1"/>
  <c r="BA51" i="7" s="1"/>
  <c r="T85" i="8"/>
  <c r="T84" i="8" s="1"/>
  <c r="T83" i="8" s="1"/>
  <c r="R85" i="8"/>
  <c r="R84" i="8" s="1"/>
  <c r="R83" i="8" s="1"/>
  <c r="P85" i="8"/>
  <c r="J85" i="8"/>
  <c r="BE85" i="8" s="1"/>
  <c r="P84" i="8"/>
  <c r="P83" i="8" s="1"/>
  <c r="J78" i="8"/>
  <c r="F78" i="8"/>
  <c r="F76" i="8"/>
  <c r="E74" i="8"/>
  <c r="J51" i="8"/>
  <c r="F51" i="8"/>
  <c r="F49" i="8"/>
  <c r="E47" i="8"/>
  <c r="J18" i="8"/>
  <c r="E18" i="8"/>
  <c r="F79" i="8" s="1"/>
  <c r="J17" i="8"/>
  <c r="J12" i="8"/>
  <c r="J76" i="8" s="1"/>
  <c r="E7" i="8"/>
  <c r="E72" i="8" s="1"/>
  <c r="AY52" i="7"/>
  <c r="AX52" i="7"/>
  <c r="AS51" i="7"/>
  <c r="L47" i="7"/>
  <c r="AM46" i="7"/>
  <c r="L46" i="7"/>
  <c r="AM44" i="7"/>
  <c r="L44" i="7"/>
  <c r="L42" i="7"/>
  <c r="L41" i="7"/>
  <c r="BJ179" i="6"/>
  <c r="BH179" i="6"/>
  <c r="BG179" i="6"/>
  <c r="BF179" i="6"/>
  <c r="BE179" i="6"/>
  <c r="Z179" i="6"/>
  <c r="X179" i="6"/>
  <c r="V179" i="6"/>
  <c r="N179" i="6"/>
  <c r="BD179" i="6" s="1"/>
  <c r="BJ178" i="6"/>
  <c r="BH178" i="6"/>
  <c r="BG178" i="6"/>
  <c r="BF178" i="6"/>
  <c r="BE178" i="6"/>
  <c r="Z178" i="6"/>
  <c r="X178" i="6"/>
  <c r="V178" i="6"/>
  <c r="N178" i="6"/>
  <c r="BD178" i="6" s="1"/>
  <c r="BJ177" i="6"/>
  <c r="BH177" i="6"/>
  <c r="BG177" i="6"/>
  <c r="BF177" i="6"/>
  <c r="BE177" i="6"/>
  <c r="Z177" i="6"/>
  <c r="X177" i="6"/>
  <c r="V177" i="6"/>
  <c r="N177" i="6"/>
  <c r="BD177" i="6" s="1"/>
  <c r="BJ176" i="6"/>
  <c r="BH176" i="6"/>
  <c r="BG176" i="6"/>
  <c r="BF176" i="6"/>
  <c r="BE176" i="6"/>
  <c r="Z176" i="6"/>
  <c r="X176" i="6"/>
  <c r="V176" i="6"/>
  <c r="N176" i="6"/>
  <c r="BD176" i="6" s="1"/>
  <c r="BJ175" i="6"/>
  <c r="BH175" i="6"/>
  <c r="BG175" i="6"/>
  <c r="BF175" i="6"/>
  <c r="BE175" i="6"/>
  <c r="Z175" i="6"/>
  <c r="X175" i="6"/>
  <c r="V175" i="6"/>
  <c r="N175" i="6"/>
  <c r="BD175" i="6" s="1"/>
  <c r="BJ174" i="6"/>
  <c r="BH174" i="6"/>
  <c r="BG174" i="6"/>
  <c r="BF174" i="6"/>
  <c r="BE174" i="6"/>
  <c r="Z174" i="6"/>
  <c r="X174" i="6"/>
  <c r="V174" i="6"/>
  <c r="N174" i="6"/>
  <c r="BD174" i="6" s="1"/>
  <c r="BJ172" i="6"/>
  <c r="BH172" i="6"/>
  <c r="BG172" i="6"/>
  <c r="BF172" i="6"/>
  <c r="BE172" i="6"/>
  <c r="Z172" i="6"/>
  <c r="X172" i="6"/>
  <c r="V172" i="6"/>
  <c r="N172" i="6"/>
  <c r="BD172" i="6" s="1"/>
  <c r="BJ171" i="6"/>
  <c r="BJ170" i="6" s="1"/>
  <c r="N170" i="6" s="1"/>
  <c r="N94" i="6" s="1"/>
  <c r="BH171" i="6"/>
  <c r="BG171" i="6"/>
  <c r="BF171" i="6"/>
  <c r="BE171" i="6"/>
  <c r="Z171" i="6"/>
  <c r="X171" i="6"/>
  <c r="X170" i="6" s="1"/>
  <c r="V171" i="6"/>
  <c r="N171" i="6"/>
  <c r="BD171" i="6" s="1"/>
  <c r="Z170" i="6"/>
  <c r="BJ169" i="6"/>
  <c r="BH169" i="6"/>
  <c r="BG169" i="6"/>
  <c r="BF169" i="6"/>
  <c r="BE169" i="6"/>
  <c r="Z169" i="6"/>
  <c r="X169" i="6"/>
  <c r="V169" i="6"/>
  <c r="N169" i="6"/>
  <c r="BD169" i="6" s="1"/>
  <c r="BJ168" i="6"/>
  <c r="BH168" i="6"/>
  <c r="BG168" i="6"/>
  <c r="BF168" i="6"/>
  <c r="BE168" i="6"/>
  <c r="Z168" i="6"/>
  <c r="X168" i="6"/>
  <c r="V168" i="6"/>
  <c r="N168" i="6"/>
  <c r="BD168" i="6" s="1"/>
  <c r="BJ167" i="6"/>
  <c r="BH167" i="6"/>
  <c r="BG167" i="6"/>
  <c r="BF167" i="6"/>
  <c r="BE167" i="6"/>
  <c r="Z167" i="6"/>
  <c r="X167" i="6"/>
  <c r="V167" i="6"/>
  <c r="N167" i="6"/>
  <c r="BD167" i="6" s="1"/>
  <c r="BJ166" i="6"/>
  <c r="BH166" i="6"/>
  <c r="BG166" i="6"/>
  <c r="BF166" i="6"/>
  <c r="BE166" i="6"/>
  <c r="Z166" i="6"/>
  <c r="X166" i="6"/>
  <c r="V166" i="6"/>
  <c r="N166" i="6"/>
  <c r="BD166" i="6" s="1"/>
  <c r="BJ165" i="6"/>
  <c r="BH165" i="6"/>
  <c r="BG165" i="6"/>
  <c r="BF165" i="6"/>
  <c r="BE165" i="6"/>
  <c r="Z165" i="6"/>
  <c r="X165" i="6"/>
  <c r="V165" i="6"/>
  <c r="N165" i="6"/>
  <c r="BD165" i="6" s="1"/>
  <c r="BJ164" i="6"/>
  <c r="BH164" i="6"/>
  <c r="BG164" i="6"/>
  <c r="BF164" i="6"/>
  <c r="BE164" i="6"/>
  <c r="Z164" i="6"/>
  <c r="X164" i="6"/>
  <c r="V164" i="6"/>
  <c r="N164" i="6"/>
  <c r="BD164" i="6" s="1"/>
  <c r="BJ163" i="6"/>
  <c r="BH163" i="6"/>
  <c r="BG163" i="6"/>
  <c r="BF163" i="6"/>
  <c r="BE163" i="6"/>
  <c r="Z163" i="6"/>
  <c r="X163" i="6"/>
  <c r="V163" i="6"/>
  <c r="N163" i="6"/>
  <c r="BD163" i="6" s="1"/>
  <c r="BJ162" i="6"/>
  <c r="BH162" i="6"/>
  <c r="BG162" i="6"/>
  <c r="BF162" i="6"/>
  <c r="BE162" i="6"/>
  <c r="Z162" i="6"/>
  <c r="X162" i="6"/>
  <c r="V162" i="6"/>
  <c r="N162" i="6"/>
  <c r="BD162" i="6" s="1"/>
  <c r="BJ161" i="6"/>
  <c r="BH161" i="6"/>
  <c r="BG161" i="6"/>
  <c r="BF161" i="6"/>
  <c r="BE161" i="6"/>
  <c r="Z161" i="6"/>
  <c r="X161" i="6"/>
  <c r="V161" i="6"/>
  <c r="N161" i="6"/>
  <c r="BD161" i="6" s="1"/>
  <c r="BJ160" i="6"/>
  <c r="BH160" i="6"/>
  <c r="BG160" i="6"/>
  <c r="BF160" i="6"/>
  <c r="BE160" i="6"/>
  <c r="Z160" i="6"/>
  <c r="X160" i="6"/>
  <c r="V160" i="6"/>
  <c r="N160" i="6"/>
  <c r="BD160" i="6" s="1"/>
  <c r="BJ159" i="6"/>
  <c r="BH159" i="6"/>
  <c r="BG159" i="6"/>
  <c r="BF159" i="6"/>
  <c r="BE159" i="6"/>
  <c r="Z159" i="6"/>
  <c r="X159" i="6"/>
  <c r="V159" i="6"/>
  <c r="N159" i="6"/>
  <c r="BD159" i="6" s="1"/>
  <c r="BJ158" i="6"/>
  <c r="BH158" i="6"/>
  <c r="BG158" i="6"/>
  <c r="BF158" i="6"/>
  <c r="BE158" i="6"/>
  <c r="Z158" i="6"/>
  <c r="X158" i="6"/>
  <c r="V158" i="6"/>
  <c r="N158" i="6"/>
  <c r="BD158" i="6" s="1"/>
  <c r="BJ157" i="6"/>
  <c r="BH157" i="6"/>
  <c r="BG157" i="6"/>
  <c r="BF157" i="6"/>
  <c r="BE157" i="6"/>
  <c r="Z157" i="6"/>
  <c r="X157" i="6"/>
  <c r="V157" i="6"/>
  <c r="N157" i="6"/>
  <c r="BD157" i="6" s="1"/>
  <c r="BJ156" i="6"/>
  <c r="BJ155" i="6" s="1"/>
  <c r="N155" i="6" s="1"/>
  <c r="N93" i="6" s="1"/>
  <c r="BH156" i="6"/>
  <c r="BG156" i="6"/>
  <c r="BF156" i="6"/>
  <c r="BE156" i="6"/>
  <c r="Z156" i="6"/>
  <c r="X156" i="6"/>
  <c r="V156" i="6"/>
  <c r="N156" i="6"/>
  <c r="BD156" i="6" s="1"/>
  <c r="X155" i="6"/>
  <c r="BJ154" i="6"/>
  <c r="BH154" i="6"/>
  <c r="BG154" i="6"/>
  <c r="BF154" i="6"/>
  <c r="BE154" i="6"/>
  <c r="Z154" i="6"/>
  <c r="X154" i="6"/>
  <c r="V154" i="6"/>
  <c r="N154" i="6"/>
  <c r="BD154" i="6" s="1"/>
  <c r="BJ153" i="6"/>
  <c r="BH153" i="6"/>
  <c r="BG153" i="6"/>
  <c r="BF153" i="6"/>
  <c r="BE153" i="6"/>
  <c r="Z153" i="6"/>
  <c r="X153" i="6"/>
  <c r="V153" i="6"/>
  <c r="N153" i="6"/>
  <c r="BD153" i="6" s="1"/>
  <c r="BJ152" i="6"/>
  <c r="BH152" i="6"/>
  <c r="BG152" i="6"/>
  <c r="BF152" i="6"/>
  <c r="BE152" i="6"/>
  <c r="Z152" i="6"/>
  <c r="X152" i="6"/>
  <c r="V152" i="6"/>
  <c r="N152" i="6"/>
  <c r="BD152" i="6" s="1"/>
  <c r="BJ151" i="6"/>
  <c r="BH151" i="6"/>
  <c r="BG151" i="6"/>
  <c r="BF151" i="6"/>
  <c r="BE151" i="6"/>
  <c r="Z151" i="6"/>
  <c r="X151" i="6"/>
  <c r="V151" i="6"/>
  <c r="N151" i="6"/>
  <c r="BD151" i="6" s="1"/>
  <c r="BJ150" i="6"/>
  <c r="BH150" i="6"/>
  <c r="BG150" i="6"/>
  <c r="BF150" i="6"/>
  <c r="BE150" i="6"/>
  <c r="Z150" i="6"/>
  <c r="X150" i="6"/>
  <c r="V150" i="6"/>
  <c r="N150" i="6"/>
  <c r="BD150" i="6" s="1"/>
  <c r="BJ149" i="6"/>
  <c r="BH149" i="6"/>
  <c r="BG149" i="6"/>
  <c r="BF149" i="6"/>
  <c r="BE149" i="6"/>
  <c r="Z149" i="6"/>
  <c r="X149" i="6"/>
  <c r="V149" i="6"/>
  <c r="N149" i="6"/>
  <c r="BD149" i="6" s="1"/>
  <c r="BJ148" i="6"/>
  <c r="BH148" i="6"/>
  <c r="BG148" i="6"/>
  <c r="BF148" i="6"/>
  <c r="BE148" i="6"/>
  <c r="Z148" i="6"/>
  <c r="X148" i="6"/>
  <c r="V148" i="6"/>
  <c r="N148" i="6"/>
  <c r="BD148" i="6" s="1"/>
  <c r="BJ146" i="6"/>
  <c r="BH146" i="6"/>
  <c r="BG146" i="6"/>
  <c r="BF146" i="6"/>
  <c r="BE146" i="6"/>
  <c r="Z146" i="6"/>
  <c r="X146" i="6"/>
  <c r="V146" i="6"/>
  <c r="N146" i="6"/>
  <c r="BD146" i="6" s="1"/>
  <c r="BJ145" i="6"/>
  <c r="BH145" i="6"/>
  <c r="BG145" i="6"/>
  <c r="BF145" i="6"/>
  <c r="BE145" i="6"/>
  <c r="Z145" i="6"/>
  <c r="X145" i="6"/>
  <c r="V145" i="6"/>
  <c r="N145" i="6"/>
  <c r="BD145" i="6" s="1"/>
  <c r="BJ144" i="6"/>
  <c r="BH144" i="6"/>
  <c r="BG144" i="6"/>
  <c r="BF144" i="6"/>
  <c r="BE144" i="6"/>
  <c r="Z144" i="6"/>
  <c r="X144" i="6"/>
  <c r="V144" i="6"/>
  <c r="N144" i="6"/>
  <c r="BD144" i="6" s="1"/>
  <c r="BJ143" i="6"/>
  <c r="BH143" i="6"/>
  <c r="BG143" i="6"/>
  <c r="BF143" i="6"/>
  <c r="BE143" i="6"/>
  <c r="Z143" i="6"/>
  <c r="X143" i="6"/>
  <c r="V143" i="6"/>
  <c r="N143" i="6"/>
  <c r="BD143" i="6" s="1"/>
  <c r="BJ141" i="6"/>
  <c r="BH141" i="6"/>
  <c r="BG141" i="6"/>
  <c r="BF141" i="6"/>
  <c r="BE141" i="6"/>
  <c r="Z141" i="6"/>
  <c r="X141" i="6"/>
  <c r="V141" i="6"/>
  <c r="N141" i="6"/>
  <c r="BD141" i="6" s="1"/>
  <c r="BJ140" i="6"/>
  <c r="BH140" i="6"/>
  <c r="BG140" i="6"/>
  <c r="BF140" i="6"/>
  <c r="BE140" i="6"/>
  <c r="Z140" i="6"/>
  <c r="X140" i="6"/>
  <c r="V140" i="6"/>
  <c r="N140" i="6"/>
  <c r="BD140" i="6" s="1"/>
  <c r="BJ139" i="6"/>
  <c r="BH139" i="6"/>
  <c r="BG139" i="6"/>
  <c r="BF139" i="6"/>
  <c r="BE139" i="6"/>
  <c r="Z139" i="6"/>
  <c r="X139" i="6"/>
  <c r="V139" i="6"/>
  <c r="N139" i="6"/>
  <c r="BD139" i="6" s="1"/>
  <c r="BJ138" i="6"/>
  <c r="BH138" i="6"/>
  <c r="BG138" i="6"/>
  <c r="BF138" i="6"/>
  <c r="BE138" i="6"/>
  <c r="Z138" i="6"/>
  <c r="Z137" i="6" s="1"/>
  <c r="X138" i="6"/>
  <c r="V138" i="6"/>
  <c r="V137" i="6" s="1"/>
  <c r="N138" i="6"/>
  <c r="BD138" i="6" s="1"/>
  <c r="BJ137" i="6"/>
  <c r="N137" i="6" s="1"/>
  <c r="N92" i="6" s="1"/>
  <c r="BJ136" i="6"/>
  <c r="BH136" i="6"/>
  <c r="BG136" i="6"/>
  <c r="BF136" i="6"/>
  <c r="BE136" i="6"/>
  <c r="Z136" i="6"/>
  <c r="X136" i="6"/>
  <c r="V136" i="6"/>
  <c r="N136" i="6"/>
  <c r="BD136" i="6" s="1"/>
  <c r="BJ135" i="6"/>
  <c r="BH135" i="6"/>
  <c r="BG135" i="6"/>
  <c r="BF135" i="6"/>
  <c r="BE135" i="6"/>
  <c r="Z135" i="6"/>
  <c r="X135" i="6"/>
  <c r="V135" i="6"/>
  <c r="N135" i="6"/>
  <c r="BD135" i="6" s="1"/>
  <c r="BJ134" i="6"/>
  <c r="BH134" i="6"/>
  <c r="BG134" i="6"/>
  <c r="BF134" i="6"/>
  <c r="BE134" i="6"/>
  <c r="Z134" i="6"/>
  <c r="X134" i="6"/>
  <c r="V134" i="6"/>
  <c r="N134" i="6"/>
  <c r="BD134" i="6" s="1"/>
  <c r="BJ133" i="6"/>
  <c r="BH133" i="6"/>
  <c r="BG133" i="6"/>
  <c r="BF133" i="6"/>
  <c r="BE133" i="6"/>
  <c r="Z133" i="6"/>
  <c r="Z132" i="6" s="1"/>
  <c r="X133" i="6"/>
  <c r="V133" i="6"/>
  <c r="V132" i="6" s="1"/>
  <c r="N133" i="6"/>
  <c r="BD133" i="6" s="1"/>
  <c r="BJ132" i="6"/>
  <c r="N132" i="6"/>
  <c r="N91" i="6" s="1"/>
  <c r="BJ131" i="6"/>
  <c r="BH131" i="6"/>
  <c r="BG131" i="6"/>
  <c r="BF131" i="6"/>
  <c r="BE131" i="6"/>
  <c r="Z131" i="6"/>
  <c r="X131" i="6"/>
  <c r="V131" i="6"/>
  <c r="N131" i="6"/>
  <c r="BD131" i="6" s="1"/>
  <c r="BJ130" i="6"/>
  <c r="BH130" i="6"/>
  <c r="BG130" i="6"/>
  <c r="BF130" i="6"/>
  <c r="BE130" i="6"/>
  <c r="Z130" i="6"/>
  <c r="X130" i="6"/>
  <c r="V130" i="6"/>
  <c r="N130" i="6"/>
  <c r="BD130" i="6" s="1"/>
  <c r="BJ129" i="6"/>
  <c r="BH129" i="6"/>
  <c r="BG129" i="6"/>
  <c r="BF129" i="6"/>
  <c r="BE129" i="6"/>
  <c r="Z129" i="6"/>
  <c r="X129" i="6"/>
  <c r="V129" i="6"/>
  <c r="N129" i="6"/>
  <c r="BD129" i="6" s="1"/>
  <c r="BJ128" i="6"/>
  <c r="BH128" i="6"/>
  <c r="BG128" i="6"/>
  <c r="BF128" i="6"/>
  <c r="BE128" i="6"/>
  <c r="Z128" i="6"/>
  <c r="X128" i="6"/>
  <c r="V128" i="6"/>
  <c r="N128" i="6"/>
  <c r="BD128" i="6" s="1"/>
  <c r="BJ127" i="6"/>
  <c r="BH127" i="6"/>
  <c r="BG127" i="6"/>
  <c r="BF127" i="6"/>
  <c r="BE127" i="6"/>
  <c r="Z127" i="6"/>
  <c r="X127" i="6"/>
  <c r="V127" i="6"/>
  <c r="N127" i="6"/>
  <c r="BD127" i="6" s="1"/>
  <c r="BJ126" i="6"/>
  <c r="BH126" i="6"/>
  <c r="BG126" i="6"/>
  <c r="BF126" i="6"/>
  <c r="BE126" i="6"/>
  <c r="Z126" i="6"/>
  <c r="X126" i="6"/>
  <c r="V126" i="6"/>
  <c r="N126" i="6"/>
  <c r="BD126" i="6" s="1"/>
  <c r="BJ125" i="6"/>
  <c r="BH125" i="6"/>
  <c r="BG125" i="6"/>
  <c r="BF125" i="6"/>
  <c r="BE125" i="6"/>
  <c r="Z125" i="6"/>
  <c r="X125" i="6"/>
  <c r="V125" i="6"/>
  <c r="N125" i="6"/>
  <c r="BD125" i="6" s="1"/>
  <c r="BJ124" i="6"/>
  <c r="BH124" i="6"/>
  <c r="BG124" i="6"/>
  <c r="BF124" i="6"/>
  <c r="BE124" i="6"/>
  <c r="Z124" i="6"/>
  <c r="X124" i="6"/>
  <c r="V124" i="6"/>
  <c r="N124" i="6"/>
  <c r="BD124" i="6" s="1"/>
  <c r="BJ122" i="6"/>
  <c r="BH122" i="6"/>
  <c r="BG122" i="6"/>
  <c r="BF122" i="6"/>
  <c r="H34" i="6" s="1"/>
  <c r="BB88" i="5" s="1"/>
  <c r="BB87" i="5" s="1"/>
  <c r="BE122" i="6"/>
  <c r="Z122" i="6"/>
  <c r="Z121" i="6" s="1"/>
  <c r="X122" i="6"/>
  <c r="V122" i="6"/>
  <c r="V121" i="6" s="1"/>
  <c r="N122" i="6"/>
  <c r="BD122" i="6" s="1"/>
  <c r="BJ121" i="6"/>
  <c r="N121" i="6" s="1"/>
  <c r="N90" i="6" s="1"/>
  <c r="BJ120" i="6"/>
  <c r="BH120" i="6"/>
  <c r="BG120" i="6"/>
  <c r="BF120" i="6"/>
  <c r="BE120" i="6"/>
  <c r="BD120" i="6"/>
  <c r="Z120" i="6"/>
  <c r="X120" i="6"/>
  <c r="V120" i="6"/>
  <c r="M114" i="6"/>
  <c r="F112" i="6"/>
  <c r="F110" i="6"/>
  <c r="BH99" i="6"/>
  <c r="BG99" i="6"/>
  <c r="BF99" i="6"/>
  <c r="BE99" i="6"/>
  <c r="BD99" i="6"/>
  <c r="BH98" i="6"/>
  <c r="BG98" i="6"/>
  <c r="BF98" i="6"/>
  <c r="BE98" i="6"/>
  <c r="BD98" i="6"/>
  <c r="BH97" i="6"/>
  <c r="BG97" i="6"/>
  <c r="BF97" i="6"/>
  <c r="BE97" i="6"/>
  <c r="BD97" i="6"/>
  <c r="M83" i="6"/>
  <c r="F81" i="6"/>
  <c r="F79" i="6"/>
  <c r="AS88" i="5"/>
  <c r="AS87" i="5" s="1"/>
  <c r="O21" i="6"/>
  <c r="E21" i="6"/>
  <c r="M115" i="6" s="1"/>
  <c r="O20" i="6"/>
  <c r="O15" i="6"/>
  <c r="E15" i="6"/>
  <c r="F115" i="6" s="1"/>
  <c r="O14" i="6"/>
  <c r="O12" i="6"/>
  <c r="E12" i="6"/>
  <c r="F114" i="6" s="1"/>
  <c r="O11" i="6"/>
  <c r="O9" i="6"/>
  <c r="M112" i="6" s="1"/>
  <c r="F6" i="6"/>
  <c r="F109" i="6" s="1"/>
  <c r="AY88" i="5"/>
  <c r="AX88" i="5"/>
  <c r="AM83" i="5"/>
  <c r="L83" i="5"/>
  <c r="AM82" i="5"/>
  <c r="L82" i="5"/>
  <c r="AM80" i="5"/>
  <c r="L80" i="5"/>
  <c r="L78" i="5"/>
  <c r="L77" i="5"/>
  <c r="M32" i="6" l="1"/>
  <c r="AV88" i="5" s="1"/>
  <c r="H36" i="6"/>
  <c r="BD88" i="5" s="1"/>
  <c r="BD87" i="5" s="1"/>
  <c r="W35" i="5" s="1"/>
  <c r="R89" i="8"/>
  <c r="J31" i="8"/>
  <c r="AW52" i="7" s="1"/>
  <c r="E9" i="14"/>
  <c r="F9" i="14" s="1"/>
  <c r="M33" i="6"/>
  <c r="AW88" i="5" s="1"/>
  <c r="AT88" i="5" s="1"/>
  <c r="H35" i="6"/>
  <c r="BC88" i="5" s="1"/>
  <c r="BC87" i="5" s="1"/>
  <c r="AY87" i="5" s="1"/>
  <c r="X132" i="6"/>
  <c r="V170" i="6"/>
  <c r="P89" i="8"/>
  <c r="R146" i="8"/>
  <c r="J84" i="8"/>
  <c r="J58" i="8" s="1"/>
  <c r="BK83" i="8"/>
  <c r="BK88" i="8"/>
  <c r="J88" i="8" s="1"/>
  <c r="J59" i="8" s="1"/>
  <c r="J89" i="8"/>
  <c r="J60" i="8" s="1"/>
  <c r="F83" i="6"/>
  <c r="BJ119" i="6"/>
  <c r="N119" i="6" s="1"/>
  <c r="N89" i="6" s="1"/>
  <c r="H33" i="6"/>
  <c r="BA88" i="5" s="1"/>
  <c r="BA87" i="5" s="1"/>
  <c r="X121" i="6"/>
  <c r="X137" i="6"/>
  <c r="F52" i="8"/>
  <c r="T88" i="8"/>
  <c r="V155" i="6"/>
  <c r="V119" i="6" s="1"/>
  <c r="V118" i="6" s="1"/>
  <c r="AU88" i="5" s="1"/>
  <c r="AU87" i="5" s="1"/>
  <c r="Z155" i="6"/>
  <c r="Z119" i="6" s="1"/>
  <c r="Z118" i="6" s="1"/>
  <c r="J83" i="8"/>
  <c r="J57" i="8" s="1"/>
  <c r="R203" i="8"/>
  <c r="F18" i="14"/>
  <c r="AY51" i="7"/>
  <c r="W29" i="7"/>
  <c r="W27" i="7"/>
  <c r="AW51" i="7"/>
  <c r="AK27" i="7" s="1"/>
  <c r="F30" i="8"/>
  <c r="AZ52" i="7" s="1"/>
  <c r="AZ51" i="7" s="1"/>
  <c r="J30" i="8"/>
  <c r="AV52" i="7" s="1"/>
  <c r="T82" i="8"/>
  <c r="P88" i="8"/>
  <c r="P82" i="8" s="1"/>
  <c r="AU52" i="7" s="1"/>
  <c r="AU51" i="7" s="1"/>
  <c r="F32" i="8"/>
  <c r="BB52" i="7" s="1"/>
  <c r="BB51" i="7" s="1"/>
  <c r="J49" i="8"/>
  <c r="E45" i="8"/>
  <c r="W33" i="5"/>
  <c r="AX87" i="5"/>
  <c r="BJ118" i="6"/>
  <c r="N118" i="6" s="1"/>
  <c r="N88" i="6" s="1"/>
  <c r="H32" i="6"/>
  <c r="AZ88" i="5" s="1"/>
  <c r="AZ87" i="5" s="1"/>
  <c r="M81" i="6"/>
  <c r="M84" i="6"/>
  <c r="F78" i="6"/>
  <c r="F84" i="6"/>
  <c r="AY53" i="1"/>
  <c r="AX53" i="1"/>
  <c r="BI97" i="3"/>
  <c r="BH97" i="3"/>
  <c r="BG97" i="3"/>
  <c r="BF97" i="3"/>
  <c r="T97" i="3"/>
  <c r="T96" i="3" s="1"/>
  <c r="R97" i="3"/>
  <c r="R96" i="3" s="1"/>
  <c r="P97" i="3"/>
  <c r="P96" i="3" s="1"/>
  <c r="BK97" i="3"/>
  <c r="BK96" i="3" s="1"/>
  <c r="J96" i="3" s="1"/>
  <c r="J62" i="3" s="1"/>
  <c r="J97" i="3"/>
  <c r="BE97" i="3" s="1"/>
  <c r="BI95" i="3"/>
  <c r="BH95" i="3"/>
  <c r="BG95" i="3"/>
  <c r="BF95" i="3"/>
  <c r="T95" i="3"/>
  <c r="T94" i="3" s="1"/>
  <c r="R95" i="3"/>
  <c r="R94" i="3" s="1"/>
  <c r="P95" i="3"/>
  <c r="P94" i="3" s="1"/>
  <c r="BK95" i="3"/>
  <c r="BK94" i="3" s="1"/>
  <c r="J94" i="3" s="1"/>
  <c r="J61" i="3" s="1"/>
  <c r="J95" i="3"/>
  <c r="BE95" i="3" s="1"/>
  <c r="BI93" i="3"/>
  <c r="BH93" i="3"/>
  <c r="BG93" i="3"/>
  <c r="BF93" i="3"/>
  <c r="T93" i="3"/>
  <c r="T92" i="3" s="1"/>
  <c r="R93" i="3"/>
  <c r="R92" i="3" s="1"/>
  <c r="P93" i="3"/>
  <c r="P92" i="3" s="1"/>
  <c r="BK93" i="3"/>
  <c r="BK92" i="3" s="1"/>
  <c r="J92" i="3" s="1"/>
  <c r="J60" i="3" s="1"/>
  <c r="J93" i="3"/>
  <c r="BE93" i="3" s="1"/>
  <c r="BI91" i="3"/>
  <c r="BH91" i="3"/>
  <c r="BG91" i="3"/>
  <c r="BF91" i="3"/>
  <c r="T91" i="3"/>
  <c r="T90" i="3" s="1"/>
  <c r="R91" i="3"/>
  <c r="R90" i="3" s="1"/>
  <c r="P91" i="3"/>
  <c r="P90" i="3" s="1"/>
  <c r="BK91" i="3"/>
  <c r="BK90" i="3" s="1"/>
  <c r="J90" i="3" s="1"/>
  <c r="J59" i="3" s="1"/>
  <c r="J91" i="3"/>
  <c r="BE91" i="3" s="1"/>
  <c r="BI89" i="3"/>
  <c r="F34" i="3" s="1"/>
  <c r="BD53" i="1" s="1"/>
  <c r="BH89" i="3"/>
  <c r="BG89" i="3"/>
  <c r="BF89" i="3"/>
  <c r="F31" i="3" s="1"/>
  <c r="BA53" i="1" s="1"/>
  <c r="T89" i="3"/>
  <c r="T88" i="3" s="1"/>
  <c r="R89" i="3"/>
  <c r="R88" i="3" s="1"/>
  <c r="P89" i="3"/>
  <c r="P88" i="3" s="1"/>
  <c r="BK89" i="3"/>
  <c r="BK88" i="3" s="1"/>
  <c r="J89" i="3"/>
  <c r="BE89" i="3" s="1"/>
  <c r="J82" i="3"/>
  <c r="F82" i="3"/>
  <c r="F80" i="3"/>
  <c r="E78" i="3"/>
  <c r="J51" i="3"/>
  <c r="F51" i="3"/>
  <c r="F49" i="3"/>
  <c r="E47" i="3"/>
  <c r="J18" i="3"/>
  <c r="E18" i="3"/>
  <c r="F83" i="3" s="1"/>
  <c r="J17" i="3"/>
  <c r="J12" i="3"/>
  <c r="J49" i="3" s="1"/>
  <c r="E7" i="3"/>
  <c r="E45" i="3" s="1"/>
  <c r="AY52" i="1"/>
  <c r="AX52" i="1"/>
  <c r="BI677" i="2"/>
  <c r="BH677" i="2"/>
  <c r="BG677" i="2"/>
  <c r="BF677" i="2"/>
  <c r="T677" i="2"/>
  <c r="T676" i="2" s="1"/>
  <c r="R677" i="2"/>
  <c r="R676" i="2" s="1"/>
  <c r="P677" i="2"/>
  <c r="P676" i="2" s="1"/>
  <c r="BK677" i="2"/>
  <c r="BK676" i="2" s="1"/>
  <c r="J676" i="2" s="1"/>
  <c r="J85" i="2" s="1"/>
  <c r="J677" i="2"/>
  <c r="BE677" i="2" s="1"/>
  <c r="BI675" i="2"/>
  <c r="BH675" i="2"/>
  <c r="BG675" i="2"/>
  <c r="BF675" i="2"/>
  <c r="T675" i="2"/>
  <c r="T674" i="2" s="1"/>
  <c r="R675" i="2"/>
  <c r="R674" i="2" s="1"/>
  <c r="P675" i="2"/>
  <c r="P674" i="2" s="1"/>
  <c r="BK675" i="2"/>
  <c r="BK674" i="2" s="1"/>
  <c r="J675" i="2"/>
  <c r="BE675" i="2" s="1"/>
  <c r="BI673" i="2"/>
  <c r="BH673" i="2"/>
  <c r="BG673" i="2"/>
  <c r="BF673" i="2"/>
  <c r="T673" i="2"/>
  <c r="T672" i="2" s="1"/>
  <c r="R673" i="2"/>
  <c r="R672" i="2" s="1"/>
  <c r="P673" i="2"/>
  <c r="P672" i="2" s="1"/>
  <c r="BI670" i="2"/>
  <c r="BH670" i="2"/>
  <c r="BG670" i="2"/>
  <c r="BF670" i="2"/>
  <c r="T670" i="2"/>
  <c r="R670" i="2"/>
  <c r="P670" i="2"/>
  <c r="BK670" i="2"/>
  <c r="J670" i="2"/>
  <c r="BE670" i="2" s="1"/>
  <c r="BI669" i="2"/>
  <c r="BH669" i="2"/>
  <c r="BG669" i="2"/>
  <c r="BF669" i="2"/>
  <c r="T669" i="2"/>
  <c r="R669" i="2"/>
  <c r="P669" i="2"/>
  <c r="BK669" i="2"/>
  <c r="J669" i="2"/>
  <c r="BE669" i="2" s="1"/>
  <c r="BI667" i="2"/>
  <c r="BH667" i="2"/>
  <c r="BG667" i="2"/>
  <c r="BF667" i="2"/>
  <c r="T667" i="2"/>
  <c r="R667" i="2"/>
  <c r="R666" i="2" s="1"/>
  <c r="P667" i="2"/>
  <c r="BK667" i="2"/>
  <c r="J667" i="2"/>
  <c r="BE667" i="2" s="1"/>
  <c r="BI664" i="2"/>
  <c r="BH664" i="2"/>
  <c r="BG664" i="2"/>
  <c r="BF664" i="2"/>
  <c r="T664" i="2"/>
  <c r="R664" i="2"/>
  <c r="P664" i="2"/>
  <c r="BK664" i="2"/>
  <c r="J664" i="2"/>
  <c r="BE664" i="2" s="1"/>
  <c r="BI662" i="2"/>
  <c r="BH662" i="2"/>
  <c r="BG662" i="2"/>
  <c r="BF662" i="2"/>
  <c r="T662" i="2"/>
  <c r="R662" i="2"/>
  <c r="P662" i="2"/>
  <c r="BK662" i="2"/>
  <c r="J662" i="2"/>
  <c r="BE662" i="2" s="1"/>
  <c r="BI657" i="2"/>
  <c r="BH657" i="2"/>
  <c r="BG657" i="2"/>
  <c r="BF657" i="2"/>
  <c r="T657" i="2"/>
  <c r="R657" i="2"/>
  <c r="P657" i="2"/>
  <c r="BK657" i="2"/>
  <c r="J657" i="2"/>
  <c r="BE657" i="2" s="1"/>
  <c r="BI651" i="2"/>
  <c r="BH651" i="2"/>
  <c r="BG651" i="2"/>
  <c r="BF651" i="2"/>
  <c r="T651" i="2"/>
  <c r="R651" i="2"/>
  <c r="P651" i="2"/>
  <c r="BK651" i="2"/>
  <c r="J651" i="2"/>
  <c r="BE651" i="2" s="1"/>
  <c r="BI636" i="2"/>
  <c r="BH636" i="2"/>
  <c r="BG636" i="2"/>
  <c r="BF636" i="2"/>
  <c r="T636" i="2"/>
  <c r="T635" i="2" s="1"/>
  <c r="R636" i="2"/>
  <c r="P636" i="2"/>
  <c r="BK636" i="2"/>
  <c r="BK635" i="2" s="1"/>
  <c r="J635" i="2" s="1"/>
  <c r="J80" i="2" s="1"/>
  <c r="J636" i="2"/>
  <c r="BE636" i="2" s="1"/>
  <c r="BI632" i="2"/>
  <c r="BH632" i="2"/>
  <c r="BG632" i="2"/>
  <c r="BF632" i="2"/>
  <c r="T632" i="2"/>
  <c r="R632" i="2"/>
  <c r="P632" i="2"/>
  <c r="BK632" i="2"/>
  <c r="J632" i="2"/>
  <c r="BE632" i="2" s="1"/>
  <c r="BI629" i="2"/>
  <c r="BH629" i="2"/>
  <c r="BG629" i="2"/>
  <c r="BF629" i="2"/>
  <c r="T629" i="2"/>
  <c r="R629" i="2"/>
  <c r="P629" i="2"/>
  <c r="BK629" i="2"/>
  <c r="J629" i="2"/>
  <c r="BE629" i="2" s="1"/>
  <c r="BI625" i="2"/>
  <c r="BH625" i="2"/>
  <c r="BG625" i="2"/>
  <c r="BF625" i="2"/>
  <c r="T625" i="2"/>
  <c r="R625" i="2"/>
  <c r="P625" i="2"/>
  <c r="BK625" i="2"/>
  <c r="J625" i="2"/>
  <c r="BE625" i="2" s="1"/>
  <c r="BI621" i="2"/>
  <c r="BH621" i="2"/>
  <c r="BG621" i="2"/>
  <c r="BF621" i="2"/>
  <c r="T621" i="2"/>
  <c r="R621" i="2"/>
  <c r="P621" i="2"/>
  <c r="BK621" i="2"/>
  <c r="J621" i="2"/>
  <c r="BE621" i="2" s="1"/>
  <c r="BI616" i="2"/>
  <c r="BH616" i="2"/>
  <c r="BG616" i="2"/>
  <c r="BF616" i="2"/>
  <c r="T616" i="2"/>
  <c r="R616" i="2"/>
  <c r="P616" i="2"/>
  <c r="P615" i="2" s="1"/>
  <c r="BK616" i="2"/>
  <c r="J616" i="2"/>
  <c r="BE616" i="2" s="1"/>
  <c r="BI614" i="2"/>
  <c r="BH614" i="2"/>
  <c r="BG614" i="2"/>
  <c r="BF614" i="2"/>
  <c r="T614" i="2"/>
  <c r="R614" i="2"/>
  <c r="P614" i="2"/>
  <c r="BK614" i="2"/>
  <c r="J614" i="2"/>
  <c r="BE614" i="2" s="1"/>
  <c r="BI613" i="2"/>
  <c r="BH613" i="2"/>
  <c r="BG613" i="2"/>
  <c r="BF613" i="2"/>
  <c r="T613" i="2"/>
  <c r="R613" i="2"/>
  <c r="P613" i="2"/>
  <c r="BK613" i="2"/>
  <c r="J613" i="2"/>
  <c r="BE613" i="2" s="1"/>
  <c r="BI610" i="2"/>
  <c r="BH610" i="2"/>
  <c r="BG610" i="2"/>
  <c r="BF610" i="2"/>
  <c r="T610" i="2"/>
  <c r="R610" i="2"/>
  <c r="P610" i="2"/>
  <c r="BK610" i="2"/>
  <c r="J610" i="2"/>
  <c r="BE610" i="2" s="1"/>
  <c r="BI608" i="2"/>
  <c r="BH608" i="2"/>
  <c r="BG608" i="2"/>
  <c r="BF608" i="2"/>
  <c r="T608" i="2"/>
  <c r="R608" i="2"/>
  <c r="P608" i="2"/>
  <c r="BK608" i="2"/>
  <c r="J608" i="2"/>
  <c r="BE608" i="2" s="1"/>
  <c r="BI605" i="2"/>
  <c r="BH605" i="2"/>
  <c r="BG605" i="2"/>
  <c r="BF605" i="2"/>
  <c r="T605" i="2"/>
  <c r="R605" i="2"/>
  <c r="R604" i="2" s="1"/>
  <c r="P605" i="2"/>
  <c r="BK605" i="2"/>
  <c r="J605" i="2"/>
  <c r="BE605" i="2" s="1"/>
  <c r="BI603" i="2"/>
  <c r="BH603" i="2"/>
  <c r="BG603" i="2"/>
  <c r="BF603" i="2"/>
  <c r="T603" i="2"/>
  <c r="R603" i="2"/>
  <c r="P603" i="2"/>
  <c r="BK603" i="2"/>
  <c r="J603" i="2"/>
  <c r="BE603" i="2" s="1"/>
  <c r="BI602" i="2"/>
  <c r="BH602" i="2"/>
  <c r="BG602" i="2"/>
  <c r="BF602" i="2"/>
  <c r="T602" i="2"/>
  <c r="R602" i="2"/>
  <c r="P602" i="2"/>
  <c r="BK602" i="2"/>
  <c r="J602" i="2"/>
  <c r="BE602" i="2" s="1"/>
  <c r="BI599" i="2"/>
  <c r="BH599" i="2"/>
  <c r="BG599" i="2"/>
  <c r="BF599" i="2"/>
  <c r="T599" i="2"/>
  <c r="R599" i="2"/>
  <c r="P599" i="2"/>
  <c r="P598" i="2" s="1"/>
  <c r="BK599" i="2"/>
  <c r="J599" i="2"/>
  <c r="BE599" i="2" s="1"/>
  <c r="BI597" i="2"/>
  <c r="BH597" i="2"/>
  <c r="BG597" i="2"/>
  <c r="BF597" i="2"/>
  <c r="T597" i="2"/>
  <c r="R597" i="2"/>
  <c r="P597" i="2"/>
  <c r="BK597" i="2"/>
  <c r="J597" i="2"/>
  <c r="BE597" i="2" s="1"/>
  <c r="BI596" i="2"/>
  <c r="BH596" i="2"/>
  <c r="BG596" i="2"/>
  <c r="BF596" i="2"/>
  <c r="T596" i="2"/>
  <c r="R596" i="2"/>
  <c r="P596" i="2"/>
  <c r="BK596" i="2"/>
  <c r="J596" i="2"/>
  <c r="BE596" i="2" s="1"/>
  <c r="BI594" i="2"/>
  <c r="BH594" i="2"/>
  <c r="BG594" i="2"/>
  <c r="BF594" i="2"/>
  <c r="T594" i="2"/>
  <c r="R594" i="2"/>
  <c r="P594" i="2"/>
  <c r="BK594" i="2"/>
  <c r="J594" i="2"/>
  <c r="BE594" i="2" s="1"/>
  <c r="BI592" i="2"/>
  <c r="BH592" i="2"/>
  <c r="BG592" i="2"/>
  <c r="BF592" i="2"/>
  <c r="T592" i="2"/>
  <c r="R592" i="2"/>
  <c r="P592" i="2"/>
  <c r="BK592" i="2"/>
  <c r="J592" i="2"/>
  <c r="BE592" i="2" s="1"/>
  <c r="BI590" i="2"/>
  <c r="BH590" i="2"/>
  <c r="BG590" i="2"/>
  <c r="BF590" i="2"/>
  <c r="T590" i="2"/>
  <c r="R590" i="2"/>
  <c r="P590" i="2"/>
  <c r="BK590" i="2"/>
  <c r="J590" i="2"/>
  <c r="BE590" i="2" s="1"/>
  <c r="BI588" i="2"/>
  <c r="BH588" i="2"/>
  <c r="BG588" i="2"/>
  <c r="BF588" i="2"/>
  <c r="T588" i="2"/>
  <c r="R588" i="2"/>
  <c r="P588" i="2"/>
  <c r="BK588" i="2"/>
  <c r="J588" i="2"/>
  <c r="BE588" i="2" s="1"/>
  <c r="BI586" i="2"/>
  <c r="BH586" i="2"/>
  <c r="BG586" i="2"/>
  <c r="BF586" i="2"/>
  <c r="T586" i="2"/>
  <c r="R586" i="2"/>
  <c r="P586" i="2"/>
  <c r="BK586" i="2"/>
  <c r="J586" i="2"/>
  <c r="BE586" i="2" s="1"/>
  <c r="BI584" i="2"/>
  <c r="BH584" i="2"/>
  <c r="BG584" i="2"/>
  <c r="BF584" i="2"/>
  <c r="T584" i="2"/>
  <c r="R584" i="2"/>
  <c r="P584" i="2"/>
  <c r="BK584" i="2"/>
  <c r="J584" i="2"/>
  <c r="BE584" i="2" s="1"/>
  <c r="BI582" i="2"/>
  <c r="BH582" i="2"/>
  <c r="BG582" i="2"/>
  <c r="BF582" i="2"/>
  <c r="T582" i="2"/>
  <c r="R582" i="2"/>
  <c r="P582" i="2"/>
  <c r="BK582" i="2"/>
  <c r="J582" i="2"/>
  <c r="BE582" i="2" s="1"/>
  <c r="BI580" i="2"/>
  <c r="BH580" i="2"/>
  <c r="BG580" i="2"/>
  <c r="BF580" i="2"/>
  <c r="T580" i="2"/>
  <c r="R580" i="2"/>
  <c r="P580" i="2"/>
  <c r="BK580" i="2"/>
  <c r="J580" i="2"/>
  <c r="BE580" i="2" s="1"/>
  <c r="BI578" i="2"/>
  <c r="BH578" i="2"/>
  <c r="BG578" i="2"/>
  <c r="BF578" i="2"/>
  <c r="T578" i="2"/>
  <c r="R578" i="2"/>
  <c r="P578" i="2"/>
  <c r="BK578" i="2"/>
  <c r="J578" i="2"/>
  <c r="BE578" i="2" s="1"/>
  <c r="BI576" i="2"/>
  <c r="BH576" i="2"/>
  <c r="BG576" i="2"/>
  <c r="BF576" i="2"/>
  <c r="T576" i="2"/>
  <c r="R576" i="2"/>
  <c r="P576" i="2"/>
  <c r="BK576" i="2"/>
  <c r="J576" i="2"/>
  <c r="BE576" i="2" s="1"/>
  <c r="BI574" i="2"/>
  <c r="BH574" i="2"/>
  <c r="BG574" i="2"/>
  <c r="BF574" i="2"/>
  <c r="T574" i="2"/>
  <c r="R574" i="2"/>
  <c r="P574" i="2"/>
  <c r="BK574" i="2"/>
  <c r="J574" i="2"/>
  <c r="BE574" i="2" s="1"/>
  <c r="BI572" i="2"/>
  <c r="BH572" i="2"/>
  <c r="BG572" i="2"/>
  <c r="BF572" i="2"/>
  <c r="T572" i="2"/>
  <c r="R572" i="2"/>
  <c r="P572" i="2"/>
  <c r="BK572" i="2"/>
  <c r="J572" i="2"/>
  <c r="BE572" i="2" s="1"/>
  <c r="BI570" i="2"/>
  <c r="BH570" i="2"/>
  <c r="BG570" i="2"/>
  <c r="BF570" i="2"/>
  <c r="T570" i="2"/>
  <c r="R570" i="2"/>
  <c r="P570" i="2"/>
  <c r="BK570" i="2"/>
  <c r="J570" i="2"/>
  <c r="BE570" i="2" s="1"/>
  <c r="BI568" i="2"/>
  <c r="BH568" i="2"/>
  <c r="BG568" i="2"/>
  <c r="BF568" i="2"/>
  <c r="T568" i="2"/>
  <c r="R568" i="2"/>
  <c r="P568" i="2"/>
  <c r="BK568" i="2"/>
  <c r="J568" i="2"/>
  <c r="BE568" i="2" s="1"/>
  <c r="BI566" i="2"/>
  <c r="BH566" i="2"/>
  <c r="BG566" i="2"/>
  <c r="BF566" i="2"/>
  <c r="T566" i="2"/>
  <c r="R566" i="2"/>
  <c r="P566" i="2"/>
  <c r="BK566" i="2"/>
  <c r="J566" i="2"/>
  <c r="BE566" i="2" s="1"/>
  <c r="BI564" i="2"/>
  <c r="BH564" i="2"/>
  <c r="BG564" i="2"/>
  <c r="BF564" i="2"/>
  <c r="T564" i="2"/>
  <c r="R564" i="2"/>
  <c r="P564" i="2"/>
  <c r="BK564" i="2"/>
  <c r="J564" i="2"/>
  <c r="BE564" i="2" s="1"/>
  <c r="BI562" i="2"/>
  <c r="BH562" i="2"/>
  <c r="BG562" i="2"/>
  <c r="BF562" i="2"/>
  <c r="T562" i="2"/>
  <c r="R562" i="2"/>
  <c r="P562" i="2"/>
  <c r="BK562" i="2"/>
  <c r="J562" i="2"/>
  <c r="BE562" i="2" s="1"/>
  <c r="BI560" i="2"/>
  <c r="BH560" i="2"/>
  <c r="BG560" i="2"/>
  <c r="BF560" i="2"/>
  <c r="T560" i="2"/>
  <c r="R560" i="2"/>
  <c r="P560" i="2"/>
  <c r="BK560" i="2"/>
  <c r="J560" i="2"/>
  <c r="BE560" i="2" s="1"/>
  <c r="BI558" i="2"/>
  <c r="BH558" i="2"/>
  <c r="BG558" i="2"/>
  <c r="BF558" i="2"/>
  <c r="T558" i="2"/>
  <c r="R558" i="2"/>
  <c r="P558" i="2"/>
  <c r="BK558" i="2"/>
  <c r="J558" i="2"/>
  <c r="BE558" i="2" s="1"/>
  <c r="BI556" i="2"/>
  <c r="BH556" i="2"/>
  <c r="BG556" i="2"/>
  <c r="BF556" i="2"/>
  <c r="T556" i="2"/>
  <c r="R556" i="2"/>
  <c r="P556" i="2"/>
  <c r="BK556" i="2"/>
  <c r="J556" i="2"/>
  <c r="BE556" i="2" s="1"/>
  <c r="BI554" i="2"/>
  <c r="BH554" i="2"/>
  <c r="BG554" i="2"/>
  <c r="BF554" i="2"/>
  <c r="T554" i="2"/>
  <c r="R554" i="2"/>
  <c r="P554" i="2"/>
  <c r="BK554" i="2"/>
  <c r="J554" i="2"/>
  <c r="BE554" i="2" s="1"/>
  <c r="BI552" i="2"/>
  <c r="BH552" i="2"/>
  <c r="BG552" i="2"/>
  <c r="BF552" i="2"/>
  <c r="T552" i="2"/>
  <c r="R552" i="2"/>
  <c r="P552" i="2"/>
  <c r="BK552" i="2"/>
  <c r="J552" i="2"/>
  <c r="BE552" i="2" s="1"/>
  <c r="BI550" i="2"/>
  <c r="BH550" i="2"/>
  <c r="BG550" i="2"/>
  <c r="BF550" i="2"/>
  <c r="T550" i="2"/>
  <c r="R550" i="2"/>
  <c r="P550" i="2"/>
  <c r="BK550" i="2"/>
  <c r="J550" i="2"/>
  <c r="BE550" i="2" s="1"/>
  <c r="BI548" i="2"/>
  <c r="BH548" i="2"/>
  <c r="BG548" i="2"/>
  <c r="BF548" i="2"/>
  <c r="T548" i="2"/>
  <c r="R548" i="2"/>
  <c r="P548" i="2"/>
  <c r="BK548" i="2"/>
  <c r="J548" i="2"/>
  <c r="BE548" i="2" s="1"/>
  <c r="BI545" i="2"/>
  <c r="BH545" i="2"/>
  <c r="BG545" i="2"/>
  <c r="BF545" i="2"/>
  <c r="T545" i="2"/>
  <c r="R545" i="2"/>
  <c r="P545" i="2"/>
  <c r="BK545" i="2"/>
  <c r="J545" i="2"/>
  <c r="BE545" i="2" s="1"/>
  <c r="BI542" i="2"/>
  <c r="BH542" i="2"/>
  <c r="BG542" i="2"/>
  <c r="BF542" i="2"/>
  <c r="T542" i="2"/>
  <c r="R542" i="2"/>
  <c r="P542" i="2"/>
  <c r="BK542" i="2"/>
  <c r="J542" i="2"/>
  <c r="BE542" i="2" s="1"/>
  <c r="BI538" i="2"/>
  <c r="BH538" i="2"/>
  <c r="BG538" i="2"/>
  <c r="BF538" i="2"/>
  <c r="T538" i="2"/>
  <c r="R538" i="2"/>
  <c r="R537" i="2" s="1"/>
  <c r="P538" i="2"/>
  <c r="BK538" i="2"/>
  <c r="J538" i="2"/>
  <c r="BE538" i="2" s="1"/>
  <c r="BI536" i="2"/>
  <c r="BH536" i="2"/>
  <c r="BG536" i="2"/>
  <c r="BF536" i="2"/>
  <c r="T536" i="2"/>
  <c r="R536" i="2"/>
  <c r="P536" i="2"/>
  <c r="BK536" i="2"/>
  <c r="J536" i="2"/>
  <c r="BE536" i="2" s="1"/>
  <c r="BI535" i="2"/>
  <c r="BH535" i="2"/>
  <c r="BG535" i="2"/>
  <c r="BF535" i="2"/>
  <c r="T535" i="2"/>
  <c r="R535" i="2"/>
  <c r="P535" i="2"/>
  <c r="BK535" i="2"/>
  <c r="J535" i="2"/>
  <c r="BE535" i="2" s="1"/>
  <c r="BI533" i="2"/>
  <c r="BH533" i="2"/>
  <c r="BG533" i="2"/>
  <c r="BF533" i="2"/>
  <c r="T533" i="2"/>
  <c r="R533" i="2"/>
  <c r="P533" i="2"/>
  <c r="BK533" i="2"/>
  <c r="J533" i="2"/>
  <c r="BE533" i="2" s="1"/>
  <c r="BI531" i="2"/>
  <c r="BH531" i="2"/>
  <c r="BG531" i="2"/>
  <c r="BF531" i="2"/>
  <c r="T531" i="2"/>
  <c r="R531" i="2"/>
  <c r="P531" i="2"/>
  <c r="BK531" i="2"/>
  <c r="J531" i="2"/>
  <c r="BE531" i="2" s="1"/>
  <c r="BI529" i="2"/>
  <c r="BH529" i="2"/>
  <c r="BG529" i="2"/>
  <c r="BF529" i="2"/>
  <c r="T529" i="2"/>
  <c r="R529" i="2"/>
  <c r="P529" i="2"/>
  <c r="BK529" i="2"/>
  <c r="J529" i="2"/>
  <c r="BE529" i="2" s="1"/>
  <c r="BI527" i="2"/>
  <c r="BH527" i="2"/>
  <c r="BG527" i="2"/>
  <c r="BF527" i="2"/>
  <c r="T527" i="2"/>
  <c r="R527" i="2"/>
  <c r="P527" i="2"/>
  <c r="BK527" i="2"/>
  <c r="J527" i="2"/>
  <c r="BE527" i="2" s="1"/>
  <c r="BI525" i="2"/>
  <c r="BH525" i="2"/>
  <c r="BG525" i="2"/>
  <c r="BF525" i="2"/>
  <c r="T525" i="2"/>
  <c r="R525" i="2"/>
  <c r="P525" i="2"/>
  <c r="BK525" i="2"/>
  <c r="J525" i="2"/>
  <c r="BE525" i="2" s="1"/>
  <c r="BI523" i="2"/>
  <c r="BH523" i="2"/>
  <c r="BG523" i="2"/>
  <c r="BF523" i="2"/>
  <c r="T523" i="2"/>
  <c r="R523" i="2"/>
  <c r="P523" i="2"/>
  <c r="BK523" i="2"/>
  <c r="J523" i="2"/>
  <c r="BE523" i="2" s="1"/>
  <c r="BI522" i="2"/>
  <c r="BH522" i="2"/>
  <c r="BG522" i="2"/>
  <c r="BF522" i="2"/>
  <c r="T522" i="2"/>
  <c r="R522" i="2"/>
  <c r="P522" i="2"/>
  <c r="BK522" i="2"/>
  <c r="J522" i="2"/>
  <c r="BE522" i="2" s="1"/>
  <c r="BI518" i="2"/>
  <c r="BH518" i="2"/>
  <c r="BG518" i="2"/>
  <c r="BF518" i="2"/>
  <c r="T518" i="2"/>
  <c r="R518" i="2"/>
  <c r="P518" i="2"/>
  <c r="BK518" i="2"/>
  <c r="J518" i="2"/>
  <c r="BE518" i="2" s="1"/>
  <c r="BI514" i="2"/>
  <c r="BH514" i="2"/>
  <c r="BG514" i="2"/>
  <c r="BF514" i="2"/>
  <c r="T514" i="2"/>
  <c r="R514" i="2"/>
  <c r="P514" i="2"/>
  <c r="BK514" i="2"/>
  <c r="J514" i="2"/>
  <c r="BE514" i="2" s="1"/>
  <c r="BI512" i="2"/>
  <c r="BH512" i="2"/>
  <c r="BG512" i="2"/>
  <c r="BF512" i="2"/>
  <c r="T512" i="2"/>
  <c r="R512" i="2"/>
  <c r="P512" i="2"/>
  <c r="BK512" i="2"/>
  <c r="J512" i="2"/>
  <c r="BE512" i="2" s="1"/>
  <c r="BI510" i="2"/>
  <c r="BH510" i="2"/>
  <c r="BG510" i="2"/>
  <c r="BF510" i="2"/>
  <c r="T510" i="2"/>
  <c r="R510" i="2"/>
  <c r="P510" i="2"/>
  <c r="BK510" i="2"/>
  <c r="J510" i="2"/>
  <c r="BE510" i="2" s="1"/>
  <c r="BI508" i="2"/>
  <c r="BH508" i="2"/>
  <c r="BG508" i="2"/>
  <c r="BF508" i="2"/>
  <c r="T508" i="2"/>
  <c r="R508" i="2"/>
  <c r="P508" i="2"/>
  <c r="BK508" i="2"/>
  <c r="J508" i="2"/>
  <c r="BE508" i="2" s="1"/>
  <c r="BI506" i="2"/>
  <c r="BH506" i="2"/>
  <c r="BG506" i="2"/>
  <c r="BF506" i="2"/>
  <c r="T506" i="2"/>
  <c r="R506" i="2"/>
  <c r="P506" i="2"/>
  <c r="BK506" i="2"/>
  <c r="J506" i="2"/>
  <c r="BE506" i="2" s="1"/>
  <c r="BI504" i="2"/>
  <c r="BH504" i="2"/>
  <c r="BG504" i="2"/>
  <c r="BF504" i="2"/>
  <c r="T504" i="2"/>
  <c r="R504" i="2"/>
  <c r="P504" i="2"/>
  <c r="BK504" i="2"/>
  <c r="J504" i="2"/>
  <c r="BE504" i="2" s="1"/>
  <c r="BI502" i="2"/>
  <c r="BH502" i="2"/>
  <c r="BG502" i="2"/>
  <c r="BF502" i="2"/>
  <c r="T502" i="2"/>
  <c r="R502" i="2"/>
  <c r="P502" i="2"/>
  <c r="BK502" i="2"/>
  <c r="J502" i="2"/>
  <c r="BE502" i="2" s="1"/>
  <c r="BI500" i="2"/>
  <c r="BH500" i="2"/>
  <c r="BG500" i="2"/>
  <c r="BF500" i="2"/>
  <c r="T500" i="2"/>
  <c r="R500" i="2"/>
  <c r="P500" i="2"/>
  <c r="BK500" i="2"/>
  <c r="J500" i="2"/>
  <c r="BE500" i="2" s="1"/>
  <c r="BI493" i="2"/>
  <c r="BH493" i="2"/>
  <c r="BG493" i="2"/>
  <c r="BF493" i="2"/>
  <c r="T493" i="2"/>
  <c r="R493" i="2"/>
  <c r="P493" i="2"/>
  <c r="BK493" i="2"/>
  <c r="J493" i="2"/>
  <c r="BE493" i="2" s="1"/>
  <c r="BI486" i="2"/>
  <c r="BH486" i="2"/>
  <c r="BG486" i="2"/>
  <c r="BF486" i="2"/>
  <c r="T486" i="2"/>
  <c r="R486" i="2"/>
  <c r="P486" i="2"/>
  <c r="BK486" i="2"/>
  <c r="J486" i="2"/>
  <c r="BE486" i="2" s="1"/>
  <c r="BI484" i="2"/>
  <c r="BH484" i="2"/>
  <c r="BG484" i="2"/>
  <c r="BF484" i="2"/>
  <c r="T484" i="2"/>
  <c r="R484" i="2"/>
  <c r="P484" i="2"/>
  <c r="BK484" i="2"/>
  <c r="J484" i="2"/>
  <c r="BE484" i="2" s="1"/>
  <c r="BI482" i="2"/>
  <c r="BH482" i="2"/>
  <c r="BG482" i="2"/>
  <c r="BF482" i="2"/>
  <c r="T482" i="2"/>
  <c r="R482" i="2"/>
  <c r="P482" i="2"/>
  <c r="BK482" i="2"/>
  <c r="J482" i="2"/>
  <c r="BE482" i="2" s="1"/>
  <c r="BI480" i="2"/>
  <c r="BH480" i="2"/>
  <c r="BG480" i="2"/>
  <c r="BF480" i="2"/>
  <c r="T480" i="2"/>
  <c r="R480" i="2"/>
  <c r="P480" i="2"/>
  <c r="BK480" i="2"/>
  <c r="J480" i="2"/>
  <c r="BE480" i="2" s="1"/>
  <c r="BI478" i="2"/>
  <c r="BH478" i="2"/>
  <c r="BG478" i="2"/>
  <c r="BF478" i="2"/>
  <c r="T478" i="2"/>
  <c r="R478" i="2"/>
  <c r="P478" i="2"/>
  <c r="BK478" i="2"/>
  <c r="J478" i="2"/>
  <c r="BE478" i="2" s="1"/>
  <c r="BI476" i="2"/>
  <c r="BH476" i="2"/>
  <c r="BG476" i="2"/>
  <c r="BF476" i="2"/>
  <c r="T476" i="2"/>
  <c r="R476" i="2"/>
  <c r="P476" i="2"/>
  <c r="BK476" i="2"/>
  <c r="J476" i="2"/>
  <c r="BE476" i="2" s="1"/>
  <c r="BI474" i="2"/>
  <c r="BH474" i="2"/>
  <c r="BG474" i="2"/>
  <c r="BF474" i="2"/>
  <c r="T474" i="2"/>
  <c r="R474" i="2"/>
  <c r="P474" i="2"/>
  <c r="BK474" i="2"/>
  <c r="J474" i="2"/>
  <c r="BE474" i="2" s="1"/>
  <c r="BI472" i="2"/>
  <c r="BH472" i="2"/>
  <c r="BG472" i="2"/>
  <c r="BF472" i="2"/>
  <c r="T472" i="2"/>
  <c r="R472" i="2"/>
  <c r="P472" i="2"/>
  <c r="BK472" i="2"/>
  <c r="J472" i="2"/>
  <c r="BE472" i="2" s="1"/>
  <c r="BI470" i="2"/>
  <c r="BH470" i="2"/>
  <c r="BG470" i="2"/>
  <c r="BF470" i="2"/>
  <c r="T470" i="2"/>
  <c r="R470" i="2"/>
  <c r="P470" i="2"/>
  <c r="BK470" i="2"/>
  <c r="J470" i="2"/>
  <c r="BE470" i="2" s="1"/>
  <c r="BI466" i="2"/>
  <c r="BH466" i="2"/>
  <c r="BG466" i="2"/>
  <c r="BF466" i="2"/>
  <c r="T466" i="2"/>
  <c r="R466" i="2"/>
  <c r="P466" i="2"/>
  <c r="BK466" i="2"/>
  <c r="J466" i="2"/>
  <c r="BE466" i="2" s="1"/>
  <c r="BI464" i="2"/>
  <c r="BH464" i="2"/>
  <c r="BG464" i="2"/>
  <c r="BF464" i="2"/>
  <c r="T464" i="2"/>
  <c r="R464" i="2"/>
  <c r="P464" i="2"/>
  <c r="BK464" i="2"/>
  <c r="J464" i="2"/>
  <c r="BE464" i="2" s="1"/>
  <c r="BI462" i="2"/>
  <c r="BH462" i="2"/>
  <c r="BG462" i="2"/>
  <c r="BF462" i="2"/>
  <c r="T462" i="2"/>
  <c r="R462" i="2"/>
  <c r="P462" i="2"/>
  <c r="BK462" i="2"/>
  <c r="J462" i="2"/>
  <c r="BE462" i="2" s="1"/>
  <c r="BI458" i="2"/>
  <c r="BH458" i="2"/>
  <c r="BG458" i="2"/>
  <c r="BF458" i="2"/>
  <c r="T458" i="2"/>
  <c r="R458" i="2"/>
  <c r="P458" i="2"/>
  <c r="BK458" i="2"/>
  <c r="J458" i="2"/>
  <c r="BE458" i="2" s="1"/>
  <c r="BI454" i="2"/>
  <c r="BH454" i="2"/>
  <c r="BG454" i="2"/>
  <c r="BF454" i="2"/>
  <c r="T454" i="2"/>
  <c r="R454" i="2"/>
  <c r="P454" i="2"/>
  <c r="BK454" i="2"/>
  <c r="J454" i="2"/>
  <c r="BE454" i="2" s="1"/>
  <c r="BI450" i="2"/>
  <c r="BH450" i="2"/>
  <c r="BG450" i="2"/>
  <c r="BF450" i="2"/>
  <c r="T450" i="2"/>
  <c r="R450" i="2"/>
  <c r="P450" i="2"/>
  <c r="BK450" i="2"/>
  <c r="J450" i="2"/>
  <c r="BE450" i="2" s="1"/>
  <c r="BI446" i="2"/>
  <c r="BH446" i="2"/>
  <c r="BG446" i="2"/>
  <c r="BF446" i="2"/>
  <c r="T446" i="2"/>
  <c r="R446" i="2"/>
  <c r="P446" i="2"/>
  <c r="P445" i="2" s="1"/>
  <c r="BK446" i="2"/>
  <c r="J446" i="2"/>
  <c r="BE446" i="2" s="1"/>
  <c r="BI444" i="2"/>
  <c r="BH444" i="2"/>
  <c r="BG444" i="2"/>
  <c r="BF444" i="2"/>
  <c r="T444" i="2"/>
  <c r="R444" i="2"/>
  <c r="P444" i="2"/>
  <c r="BK444" i="2"/>
  <c r="J444" i="2"/>
  <c r="BE444" i="2" s="1"/>
  <c r="BI443" i="2"/>
  <c r="BH443" i="2"/>
  <c r="BG443" i="2"/>
  <c r="BF443" i="2"/>
  <c r="T443" i="2"/>
  <c r="R443" i="2"/>
  <c r="P443" i="2"/>
  <c r="BK443" i="2"/>
  <c r="J443" i="2"/>
  <c r="BE443" i="2" s="1"/>
  <c r="BI441" i="2"/>
  <c r="BH441" i="2"/>
  <c r="BG441" i="2"/>
  <c r="BF441" i="2"/>
  <c r="T441" i="2"/>
  <c r="R441" i="2"/>
  <c r="P441" i="2"/>
  <c r="BK441" i="2"/>
  <c r="J441" i="2"/>
  <c r="BE441" i="2" s="1"/>
  <c r="BI439" i="2"/>
  <c r="BH439" i="2"/>
  <c r="BG439" i="2"/>
  <c r="BF439" i="2"/>
  <c r="T439" i="2"/>
  <c r="R439" i="2"/>
  <c r="P439" i="2"/>
  <c r="BK439" i="2"/>
  <c r="J439" i="2"/>
  <c r="BE439" i="2" s="1"/>
  <c r="BI437" i="2"/>
  <c r="BH437" i="2"/>
  <c r="BG437" i="2"/>
  <c r="BF437" i="2"/>
  <c r="T437" i="2"/>
  <c r="R437" i="2"/>
  <c r="P437" i="2"/>
  <c r="BK437" i="2"/>
  <c r="J437" i="2"/>
  <c r="BE437" i="2" s="1"/>
  <c r="BI435" i="2"/>
  <c r="BH435" i="2"/>
  <c r="BG435" i="2"/>
  <c r="BF435" i="2"/>
  <c r="T435" i="2"/>
  <c r="R435" i="2"/>
  <c r="P435" i="2"/>
  <c r="BK435" i="2"/>
  <c r="J435" i="2"/>
  <c r="BE435" i="2" s="1"/>
  <c r="BI433" i="2"/>
  <c r="BH433" i="2"/>
  <c r="BG433" i="2"/>
  <c r="BF433" i="2"/>
  <c r="T433" i="2"/>
  <c r="R433" i="2"/>
  <c r="P433" i="2"/>
  <c r="BK433" i="2"/>
  <c r="J433" i="2"/>
  <c r="BE433" i="2" s="1"/>
  <c r="BI429" i="2"/>
  <c r="BH429" i="2"/>
  <c r="BG429" i="2"/>
  <c r="BF429" i="2"/>
  <c r="T429" i="2"/>
  <c r="R429" i="2"/>
  <c r="P429" i="2"/>
  <c r="BK429" i="2"/>
  <c r="J429" i="2"/>
  <c r="BE429" i="2" s="1"/>
  <c r="BI427" i="2"/>
  <c r="BH427" i="2"/>
  <c r="BG427" i="2"/>
  <c r="BF427" i="2"/>
  <c r="T427" i="2"/>
  <c r="R427" i="2"/>
  <c r="P427" i="2"/>
  <c r="BK427" i="2"/>
  <c r="J427" i="2"/>
  <c r="BE427" i="2" s="1"/>
  <c r="BI425" i="2"/>
  <c r="BH425" i="2"/>
  <c r="BG425" i="2"/>
  <c r="BF425" i="2"/>
  <c r="T425" i="2"/>
  <c r="T424" i="2" s="1"/>
  <c r="R425" i="2"/>
  <c r="P425" i="2"/>
  <c r="BK425" i="2"/>
  <c r="J425" i="2"/>
  <c r="BE425" i="2" s="1"/>
  <c r="BI423" i="2"/>
  <c r="BH423" i="2"/>
  <c r="BG423" i="2"/>
  <c r="BF423" i="2"/>
  <c r="T423" i="2"/>
  <c r="R423" i="2"/>
  <c r="P423" i="2"/>
  <c r="BK423" i="2"/>
  <c r="J423" i="2"/>
  <c r="BE423" i="2" s="1"/>
  <c r="BI422" i="2"/>
  <c r="BH422" i="2"/>
  <c r="BG422" i="2"/>
  <c r="BF422" i="2"/>
  <c r="T422" i="2"/>
  <c r="R422" i="2"/>
  <c r="P422" i="2"/>
  <c r="BK422" i="2"/>
  <c r="J422" i="2"/>
  <c r="BE422" i="2" s="1"/>
  <c r="BI420" i="2"/>
  <c r="BH420" i="2"/>
  <c r="BG420" i="2"/>
  <c r="BF420" i="2"/>
  <c r="T420" i="2"/>
  <c r="R420" i="2"/>
  <c r="P420" i="2"/>
  <c r="BK420" i="2"/>
  <c r="J420" i="2"/>
  <c r="BE420" i="2" s="1"/>
  <c r="BI418" i="2"/>
  <c r="BH418" i="2"/>
  <c r="BG418" i="2"/>
  <c r="BF418" i="2"/>
  <c r="T418" i="2"/>
  <c r="R418" i="2"/>
  <c r="P418" i="2"/>
  <c r="BK418" i="2"/>
  <c r="J418" i="2"/>
  <c r="BE418" i="2" s="1"/>
  <c r="BI416" i="2"/>
  <c r="BH416" i="2"/>
  <c r="BG416" i="2"/>
  <c r="BF416" i="2"/>
  <c r="T416" i="2"/>
  <c r="R416" i="2"/>
  <c r="P416" i="2"/>
  <c r="BK416" i="2"/>
  <c r="J416" i="2"/>
  <c r="BE416" i="2" s="1"/>
  <c r="BI414" i="2"/>
  <c r="BH414" i="2"/>
  <c r="BG414" i="2"/>
  <c r="BF414" i="2"/>
  <c r="T414" i="2"/>
  <c r="R414" i="2"/>
  <c r="P414" i="2"/>
  <c r="BK414" i="2"/>
  <c r="J414" i="2"/>
  <c r="BE414" i="2" s="1"/>
  <c r="BI412" i="2"/>
  <c r="BH412" i="2"/>
  <c r="BG412" i="2"/>
  <c r="BF412" i="2"/>
  <c r="T412" i="2"/>
  <c r="R412" i="2"/>
  <c r="R411" i="2" s="1"/>
  <c r="P412" i="2"/>
  <c r="BK412" i="2"/>
  <c r="J412" i="2"/>
  <c r="BE412" i="2" s="1"/>
  <c r="BI410" i="2"/>
  <c r="BH410" i="2"/>
  <c r="BG410" i="2"/>
  <c r="BF410" i="2"/>
  <c r="T410" i="2"/>
  <c r="R410" i="2"/>
  <c r="P410" i="2"/>
  <c r="BK410" i="2"/>
  <c r="J410" i="2"/>
  <c r="BE410" i="2" s="1"/>
  <c r="BI409" i="2"/>
  <c r="BH409" i="2"/>
  <c r="BG409" i="2"/>
  <c r="BF409" i="2"/>
  <c r="T409" i="2"/>
  <c r="R409" i="2"/>
  <c r="P409" i="2"/>
  <c r="BK409" i="2"/>
  <c r="J409" i="2"/>
  <c r="BE409" i="2" s="1"/>
  <c r="BI405" i="2"/>
  <c r="BH405" i="2"/>
  <c r="BG405" i="2"/>
  <c r="BF405" i="2"/>
  <c r="T405" i="2"/>
  <c r="R405" i="2"/>
  <c r="P405" i="2"/>
  <c r="BK405" i="2"/>
  <c r="J405" i="2"/>
  <c r="BE405" i="2" s="1"/>
  <c r="BI403" i="2"/>
  <c r="BH403" i="2"/>
  <c r="BG403" i="2"/>
  <c r="BF403" i="2"/>
  <c r="T403" i="2"/>
  <c r="R403" i="2"/>
  <c r="P403" i="2"/>
  <c r="BK403" i="2"/>
  <c r="J403" i="2"/>
  <c r="BE403" i="2" s="1"/>
  <c r="BI401" i="2"/>
  <c r="BH401" i="2"/>
  <c r="BG401" i="2"/>
  <c r="BF401" i="2"/>
  <c r="T401" i="2"/>
  <c r="R401" i="2"/>
  <c r="P401" i="2"/>
  <c r="BK401" i="2"/>
  <c r="J401" i="2"/>
  <c r="BE401" i="2" s="1"/>
  <c r="BI399" i="2"/>
  <c r="BH399" i="2"/>
  <c r="BG399" i="2"/>
  <c r="BF399" i="2"/>
  <c r="T399" i="2"/>
  <c r="R399" i="2"/>
  <c r="P399" i="2"/>
  <c r="BK399" i="2"/>
  <c r="J399" i="2"/>
  <c r="BE399" i="2" s="1"/>
  <c r="BI397" i="2"/>
  <c r="BH397" i="2"/>
  <c r="BG397" i="2"/>
  <c r="BF397" i="2"/>
  <c r="T397" i="2"/>
  <c r="R397" i="2"/>
  <c r="P397" i="2"/>
  <c r="BK397" i="2"/>
  <c r="J397" i="2"/>
  <c r="BE397" i="2" s="1"/>
  <c r="BI395" i="2"/>
  <c r="BH395" i="2"/>
  <c r="BG395" i="2"/>
  <c r="BF395" i="2"/>
  <c r="T395" i="2"/>
  <c r="R395" i="2"/>
  <c r="P395" i="2"/>
  <c r="BK395" i="2"/>
  <c r="J395" i="2"/>
  <c r="BE395" i="2" s="1"/>
  <c r="BI390" i="2"/>
  <c r="BH390" i="2"/>
  <c r="BG390" i="2"/>
  <c r="BF390" i="2"/>
  <c r="T390" i="2"/>
  <c r="R390" i="2"/>
  <c r="P390" i="2"/>
  <c r="BK390" i="2"/>
  <c r="J390" i="2"/>
  <c r="BE390" i="2" s="1"/>
  <c r="BI388" i="2"/>
  <c r="BH388" i="2"/>
  <c r="BG388" i="2"/>
  <c r="BF388" i="2"/>
  <c r="T388" i="2"/>
  <c r="R388" i="2"/>
  <c r="P388" i="2"/>
  <c r="BK388" i="2"/>
  <c r="J388" i="2"/>
  <c r="BE388" i="2" s="1"/>
  <c r="BI386" i="2"/>
  <c r="BH386" i="2"/>
  <c r="BG386" i="2"/>
  <c r="BF386" i="2"/>
  <c r="T386" i="2"/>
  <c r="R386" i="2"/>
  <c r="P386" i="2"/>
  <c r="BK386" i="2"/>
  <c r="J386" i="2"/>
  <c r="BE386" i="2" s="1"/>
  <c r="BI384" i="2"/>
  <c r="BH384" i="2"/>
  <c r="BG384" i="2"/>
  <c r="BF384" i="2"/>
  <c r="T384" i="2"/>
  <c r="R384" i="2"/>
  <c r="P384" i="2"/>
  <c r="BK384" i="2"/>
  <c r="J384" i="2"/>
  <c r="BE384" i="2" s="1"/>
  <c r="BI382" i="2"/>
  <c r="BH382" i="2"/>
  <c r="BG382" i="2"/>
  <c r="BF382" i="2"/>
  <c r="T382" i="2"/>
  <c r="R382" i="2"/>
  <c r="P382" i="2"/>
  <c r="BK382" i="2"/>
  <c r="J382" i="2"/>
  <c r="BE382" i="2" s="1"/>
  <c r="BI380" i="2"/>
  <c r="BH380" i="2"/>
  <c r="BG380" i="2"/>
  <c r="BF380" i="2"/>
  <c r="T380" i="2"/>
  <c r="R380" i="2"/>
  <c r="P380" i="2"/>
  <c r="BK380" i="2"/>
  <c r="J380" i="2"/>
  <c r="BE380" i="2" s="1"/>
  <c r="BI378" i="2"/>
  <c r="BH378" i="2"/>
  <c r="BG378" i="2"/>
  <c r="BF378" i="2"/>
  <c r="T378" i="2"/>
  <c r="R378" i="2"/>
  <c r="P378" i="2"/>
  <c r="BK378" i="2"/>
  <c r="J378" i="2"/>
  <c r="BE378" i="2" s="1"/>
  <c r="BI376" i="2"/>
  <c r="BH376" i="2"/>
  <c r="BG376" i="2"/>
  <c r="BF376" i="2"/>
  <c r="T376" i="2"/>
  <c r="R376" i="2"/>
  <c r="P376" i="2"/>
  <c r="BK376" i="2"/>
  <c r="J376" i="2"/>
  <c r="BE376" i="2" s="1"/>
  <c r="BI374" i="2"/>
  <c r="BH374" i="2"/>
  <c r="BG374" i="2"/>
  <c r="BF374" i="2"/>
  <c r="T374" i="2"/>
  <c r="R374" i="2"/>
  <c r="P374" i="2"/>
  <c r="BK374" i="2"/>
  <c r="J374" i="2"/>
  <c r="BE374" i="2" s="1"/>
  <c r="BI372" i="2"/>
  <c r="BH372" i="2"/>
  <c r="BG372" i="2"/>
  <c r="BF372" i="2"/>
  <c r="T372" i="2"/>
  <c r="R372" i="2"/>
  <c r="P372" i="2"/>
  <c r="BK372" i="2"/>
  <c r="J372" i="2"/>
  <c r="BE372" i="2" s="1"/>
  <c r="BI370" i="2"/>
  <c r="BH370" i="2"/>
  <c r="BG370" i="2"/>
  <c r="BF370" i="2"/>
  <c r="T370" i="2"/>
  <c r="R370" i="2"/>
  <c r="P370" i="2"/>
  <c r="BK370" i="2"/>
  <c r="J370" i="2"/>
  <c r="BE370" i="2" s="1"/>
  <c r="BI366" i="2"/>
  <c r="BH366" i="2"/>
  <c r="BG366" i="2"/>
  <c r="BF366" i="2"/>
  <c r="T366" i="2"/>
  <c r="R366" i="2"/>
  <c r="P366" i="2"/>
  <c r="BK366" i="2"/>
  <c r="J366" i="2"/>
  <c r="BE366" i="2" s="1"/>
  <c r="BI362" i="2"/>
  <c r="BH362" i="2"/>
  <c r="BG362" i="2"/>
  <c r="BF362" i="2"/>
  <c r="T362" i="2"/>
  <c r="R362" i="2"/>
  <c r="P362" i="2"/>
  <c r="BK362" i="2"/>
  <c r="J362" i="2"/>
  <c r="BE362" i="2" s="1"/>
  <c r="BI354" i="2"/>
  <c r="BH354" i="2"/>
  <c r="BG354" i="2"/>
  <c r="BF354" i="2"/>
  <c r="T354" i="2"/>
  <c r="R354" i="2"/>
  <c r="P354" i="2"/>
  <c r="BK354" i="2"/>
  <c r="J354" i="2"/>
  <c r="BE354" i="2" s="1"/>
  <c r="BI348" i="2"/>
  <c r="BH348" i="2"/>
  <c r="BG348" i="2"/>
  <c r="BF348" i="2"/>
  <c r="T348" i="2"/>
  <c r="R348" i="2"/>
  <c r="P348" i="2"/>
  <c r="BK348" i="2"/>
  <c r="J348" i="2"/>
  <c r="BE348" i="2" s="1"/>
  <c r="BI345" i="2"/>
  <c r="BH345" i="2"/>
  <c r="BG345" i="2"/>
  <c r="BF345" i="2"/>
  <c r="T345" i="2"/>
  <c r="R345" i="2"/>
  <c r="P345" i="2"/>
  <c r="BK345" i="2"/>
  <c r="J345" i="2"/>
  <c r="BE345" i="2" s="1"/>
  <c r="BI343" i="2"/>
  <c r="BH343" i="2"/>
  <c r="BG343" i="2"/>
  <c r="BF343" i="2"/>
  <c r="T343" i="2"/>
  <c r="R343" i="2"/>
  <c r="P343" i="2"/>
  <c r="BK343" i="2"/>
  <c r="J343" i="2"/>
  <c r="BE343" i="2" s="1"/>
  <c r="BI340" i="2"/>
  <c r="BH340" i="2"/>
  <c r="BG340" i="2"/>
  <c r="BF340" i="2"/>
  <c r="T340" i="2"/>
  <c r="R340" i="2"/>
  <c r="P340" i="2"/>
  <c r="BK340" i="2"/>
  <c r="J340" i="2"/>
  <c r="BE340" i="2" s="1"/>
  <c r="BI338" i="2"/>
  <c r="BH338" i="2"/>
  <c r="BG338" i="2"/>
  <c r="BF338" i="2"/>
  <c r="T338" i="2"/>
  <c r="R338" i="2"/>
  <c r="P338" i="2"/>
  <c r="BK338" i="2"/>
  <c r="J338" i="2"/>
  <c r="BE338" i="2" s="1"/>
  <c r="BI336" i="2"/>
  <c r="BH336" i="2"/>
  <c r="BG336" i="2"/>
  <c r="BF336" i="2"/>
  <c r="T336" i="2"/>
  <c r="R336" i="2"/>
  <c r="P336" i="2"/>
  <c r="BK336" i="2"/>
  <c r="J336" i="2"/>
  <c r="BE336" i="2" s="1"/>
  <c r="BI330" i="2"/>
  <c r="BH330" i="2"/>
  <c r="BG330" i="2"/>
  <c r="BF330" i="2"/>
  <c r="T330" i="2"/>
  <c r="R330" i="2"/>
  <c r="P330" i="2"/>
  <c r="BK330" i="2"/>
  <c r="J330" i="2"/>
  <c r="BE330" i="2" s="1"/>
  <c r="BI326" i="2"/>
  <c r="BH326" i="2"/>
  <c r="BG326" i="2"/>
  <c r="BF326" i="2"/>
  <c r="T326" i="2"/>
  <c r="R326" i="2"/>
  <c r="P326" i="2"/>
  <c r="BK326" i="2"/>
  <c r="J326" i="2"/>
  <c r="BE326" i="2" s="1"/>
  <c r="BI322" i="2"/>
  <c r="BH322" i="2"/>
  <c r="BG322" i="2"/>
  <c r="BF322" i="2"/>
  <c r="T322" i="2"/>
  <c r="R322" i="2"/>
  <c r="P322" i="2"/>
  <c r="BK322" i="2"/>
  <c r="J322" i="2"/>
  <c r="BE322" i="2" s="1"/>
  <c r="BI316" i="2"/>
  <c r="BH316" i="2"/>
  <c r="BG316" i="2"/>
  <c r="BF316" i="2"/>
  <c r="T316" i="2"/>
  <c r="R316" i="2"/>
  <c r="P316" i="2"/>
  <c r="BK316" i="2"/>
  <c r="J316" i="2"/>
  <c r="BE316" i="2" s="1"/>
  <c r="BI314" i="2"/>
  <c r="BH314" i="2"/>
  <c r="BG314" i="2"/>
  <c r="BF314" i="2"/>
  <c r="T314" i="2"/>
  <c r="R314" i="2"/>
  <c r="P314" i="2"/>
  <c r="BK314" i="2"/>
  <c r="J314" i="2"/>
  <c r="BE314" i="2" s="1"/>
  <c r="BI308" i="2"/>
  <c r="BH308" i="2"/>
  <c r="BG308" i="2"/>
  <c r="BF308" i="2"/>
  <c r="T308" i="2"/>
  <c r="R308" i="2"/>
  <c r="P308" i="2"/>
  <c r="BK308" i="2"/>
  <c r="J308" i="2"/>
  <c r="BE308" i="2" s="1"/>
  <c r="BI305" i="2"/>
  <c r="BH305" i="2"/>
  <c r="BG305" i="2"/>
  <c r="BF305" i="2"/>
  <c r="T305" i="2"/>
  <c r="R305" i="2"/>
  <c r="P305" i="2"/>
  <c r="BK305" i="2"/>
  <c r="J305" i="2"/>
  <c r="BE305" i="2" s="1"/>
  <c r="BI303" i="2"/>
  <c r="BH303" i="2"/>
  <c r="BG303" i="2"/>
  <c r="BF303" i="2"/>
  <c r="T303" i="2"/>
  <c r="R303" i="2"/>
  <c r="P303" i="2"/>
  <c r="BK303" i="2"/>
  <c r="J303" i="2"/>
  <c r="BE303" i="2" s="1"/>
  <c r="BI300" i="2"/>
  <c r="BH300" i="2"/>
  <c r="BG300" i="2"/>
  <c r="BF300" i="2"/>
  <c r="T300" i="2"/>
  <c r="R300" i="2"/>
  <c r="P300" i="2"/>
  <c r="BK300" i="2"/>
  <c r="J300" i="2"/>
  <c r="BE300" i="2" s="1"/>
  <c r="BI296" i="2"/>
  <c r="BH296" i="2"/>
  <c r="BG296" i="2"/>
  <c r="BF296" i="2"/>
  <c r="T296" i="2"/>
  <c r="R296" i="2"/>
  <c r="P296" i="2"/>
  <c r="BK296" i="2"/>
  <c r="J296" i="2"/>
  <c r="BE296" i="2" s="1"/>
  <c r="BI294" i="2"/>
  <c r="BH294" i="2"/>
  <c r="BG294" i="2"/>
  <c r="BF294" i="2"/>
  <c r="T294" i="2"/>
  <c r="R294" i="2"/>
  <c r="P294" i="2"/>
  <c r="BK294" i="2"/>
  <c r="J294" i="2"/>
  <c r="BE294" i="2" s="1"/>
  <c r="BI292" i="2"/>
  <c r="BH292" i="2"/>
  <c r="BG292" i="2"/>
  <c r="BF292" i="2"/>
  <c r="T292" i="2"/>
  <c r="R292" i="2"/>
  <c r="P292" i="2"/>
  <c r="BK292" i="2"/>
  <c r="J292" i="2"/>
  <c r="BE292" i="2" s="1"/>
  <c r="BI291" i="2"/>
  <c r="BH291" i="2"/>
  <c r="BG291" i="2"/>
  <c r="BF291" i="2"/>
  <c r="T291" i="2"/>
  <c r="R291" i="2"/>
  <c r="P291" i="2"/>
  <c r="BK291" i="2"/>
  <c r="J291" i="2"/>
  <c r="BE291" i="2" s="1"/>
  <c r="BI289" i="2"/>
  <c r="BH289" i="2"/>
  <c r="BG289" i="2"/>
  <c r="BF289" i="2"/>
  <c r="T289" i="2"/>
  <c r="R289" i="2"/>
  <c r="P289" i="2"/>
  <c r="BK289" i="2"/>
  <c r="J289" i="2"/>
  <c r="BE289" i="2" s="1"/>
  <c r="BI287" i="2"/>
  <c r="BH287" i="2"/>
  <c r="BG287" i="2"/>
  <c r="BF287" i="2"/>
  <c r="T287" i="2"/>
  <c r="R287" i="2"/>
  <c r="P287" i="2"/>
  <c r="BK287" i="2"/>
  <c r="J287" i="2"/>
  <c r="BE287" i="2" s="1"/>
  <c r="BI285" i="2"/>
  <c r="BH285" i="2"/>
  <c r="BG285" i="2"/>
  <c r="BF285" i="2"/>
  <c r="T285" i="2"/>
  <c r="R285" i="2"/>
  <c r="P285" i="2"/>
  <c r="BK285" i="2"/>
  <c r="J285" i="2"/>
  <c r="BE285" i="2" s="1"/>
  <c r="BI283" i="2"/>
  <c r="BH283" i="2"/>
  <c r="BG283" i="2"/>
  <c r="BF283" i="2"/>
  <c r="T283" i="2"/>
  <c r="R283" i="2"/>
  <c r="P283" i="2"/>
  <c r="BK283" i="2"/>
  <c r="J283" i="2"/>
  <c r="BE283" i="2" s="1"/>
  <c r="BI279" i="2"/>
  <c r="BH279" i="2"/>
  <c r="BG279" i="2"/>
  <c r="BF279" i="2"/>
  <c r="T279" i="2"/>
  <c r="R279" i="2"/>
  <c r="P279" i="2"/>
  <c r="BK279" i="2"/>
  <c r="J279" i="2"/>
  <c r="BE279" i="2" s="1"/>
  <c r="BI275" i="2"/>
  <c r="BH275" i="2"/>
  <c r="BG275" i="2"/>
  <c r="BF275" i="2"/>
  <c r="T275" i="2"/>
  <c r="R275" i="2"/>
  <c r="P275" i="2"/>
  <c r="P274" i="2" s="1"/>
  <c r="BK275" i="2"/>
  <c r="J275" i="2"/>
  <c r="BE275" i="2" s="1"/>
  <c r="BI273" i="2"/>
  <c r="BH273" i="2"/>
  <c r="BG273" i="2"/>
  <c r="BF273" i="2"/>
  <c r="T273" i="2"/>
  <c r="T272" i="2" s="1"/>
  <c r="R273" i="2"/>
  <c r="R272" i="2" s="1"/>
  <c r="P273" i="2"/>
  <c r="P272" i="2" s="1"/>
  <c r="BI271" i="2"/>
  <c r="BH271" i="2"/>
  <c r="BG271" i="2"/>
  <c r="BF271" i="2"/>
  <c r="T271" i="2"/>
  <c r="T270" i="2" s="1"/>
  <c r="R271" i="2"/>
  <c r="R270" i="2" s="1"/>
  <c r="P271" i="2"/>
  <c r="P270" i="2" s="1"/>
  <c r="BI269" i="2"/>
  <c r="BH269" i="2"/>
  <c r="BG269" i="2"/>
  <c r="BF269" i="2"/>
  <c r="T269" i="2"/>
  <c r="R269" i="2"/>
  <c r="P269" i="2"/>
  <c r="BK269" i="2"/>
  <c r="J269" i="2"/>
  <c r="BE269" i="2" s="1"/>
  <c r="BI268" i="2"/>
  <c r="BH268" i="2"/>
  <c r="BG268" i="2"/>
  <c r="BF268" i="2"/>
  <c r="T268" i="2"/>
  <c r="R268" i="2"/>
  <c r="P268" i="2"/>
  <c r="BK268" i="2"/>
  <c r="J268" i="2"/>
  <c r="BE268" i="2" s="1"/>
  <c r="BI266" i="2"/>
  <c r="BH266" i="2"/>
  <c r="BG266" i="2"/>
  <c r="BF266" i="2"/>
  <c r="T266" i="2"/>
  <c r="R266" i="2"/>
  <c r="P266" i="2"/>
  <c r="BK266" i="2"/>
  <c r="J266" i="2"/>
  <c r="BE266" i="2" s="1"/>
  <c r="BI264" i="2"/>
  <c r="BH264" i="2"/>
  <c r="BG264" i="2"/>
  <c r="BF264" i="2"/>
  <c r="T264" i="2"/>
  <c r="R264" i="2"/>
  <c r="P264" i="2"/>
  <c r="BK264" i="2"/>
  <c r="J264" i="2"/>
  <c r="BE264" i="2" s="1"/>
  <c r="BI262" i="2"/>
  <c r="BH262" i="2"/>
  <c r="BG262" i="2"/>
  <c r="BF262" i="2"/>
  <c r="T262" i="2"/>
  <c r="R262" i="2"/>
  <c r="P262" i="2"/>
  <c r="BK262" i="2"/>
  <c r="J262" i="2"/>
  <c r="BE262" i="2" s="1"/>
  <c r="BI260" i="2"/>
  <c r="BH260" i="2"/>
  <c r="BG260" i="2"/>
  <c r="BF260" i="2"/>
  <c r="T260" i="2"/>
  <c r="R260" i="2"/>
  <c r="P260" i="2"/>
  <c r="BK260" i="2"/>
  <c r="J260" i="2"/>
  <c r="BE260" i="2" s="1"/>
  <c r="BI256" i="2"/>
  <c r="BH256" i="2"/>
  <c r="BG256" i="2"/>
  <c r="BF256" i="2"/>
  <c r="T256" i="2"/>
  <c r="R256" i="2"/>
  <c r="R255" i="2" s="1"/>
  <c r="P256" i="2"/>
  <c r="BK256" i="2"/>
  <c r="J256" i="2"/>
  <c r="BE256" i="2" s="1"/>
  <c r="BI254" i="2"/>
  <c r="BH254" i="2"/>
  <c r="BG254" i="2"/>
  <c r="BF254" i="2"/>
  <c r="T254" i="2"/>
  <c r="R254" i="2"/>
  <c r="P254" i="2"/>
  <c r="BK254" i="2"/>
  <c r="J254" i="2"/>
  <c r="BE254" i="2" s="1"/>
  <c r="BI253" i="2"/>
  <c r="BH253" i="2"/>
  <c r="BG253" i="2"/>
  <c r="BF253" i="2"/>
  <c r="T253" i="2"/>
  <c r="R253" i="2"/>
  <c r="P253" i="2"/>
  <c r="BK253" i="2"/>
  <c r="J253" i="2"/>
  <c r="BE253" i="2" s="1"/>
  <c r="BI249" i="2"/>
  <c r="BH249" i="2"/>
  <c r="BG249" i="2"/>
  <c r="BF249" i="2"/>
  <c r="T249" i="2"/>
  <c r="R249" i="2"/>
  <c r="P249" i="2"/>
  <c r="BK249" i="2"/>
  <c r="J249" i="2"/>
  <c r="BE249" i="2" s="1"/>
  <c r="BI245" i="2"/>
  <c r="BH245" i="2"/>
  <c r="BG245" i="2"/>
  <c r="BF245" i="2"/>
  <c r="T245" i="2"/>
  <c r="R245" i="2"/>
  <c r="P245" i="2"/>
  <c r="BK245" i="2"/>
  <c r="J245" i="2"/>
  <c r="BE245" i="2" s="1"/>
  <c r="BI243" i="2"/>
  <c r="BH243" i="2"/>
  <c r="BG243" i="2"/>
  <c r="BF243" i="2"/>
  <c r="T243" i="2"/>
  <c r="R243" i="2"/>
  <c r="P243" i="2"/>
  <c r="BK243" i="2"/>
  <c r="J243" i="2"/>
  <c r="BE243" i="2" s="1"/>
  <c r="BI241" i="2"/>
  <c r="BH241" i="2"/>
  <c r="BG241" i="2"/>
  <c r="BF241" i="2"/>
  <c r="T241" i="2"/>
  <c r="R241" i="2"/>
  <c r="P241" i="2"/>
  <c r="BK241" i="2"/>
  <c r="BK240" i="2" s="1"/>
  <c r="J241" i="2"/>
  <c r="BE241" i="2" s="1"/>
  <c r="BI238" i="2"/>
  <c r="BH238" i="2"/>
  <c r="BG238" i="2"/>
  <c r="BF238" i="2"/>
  <c r="T238" i="2"/>
  <c r="T237" i="2" s="1"/>
  <c r="R238" i="2"/>
  <c r="R237" i="2" s="1"/>
  <c r="P238" i="2"/>
  <c r="P237" i="2" s="1"/>
  <c r="BK238" i="2"/>
  <c r="BK237" i="2" s="1"/>
  <c r="J237" i="2" s="1"/>
  <c r="J64" i="2" s="1"/>
  <c r="J238" i="2"/>
  <c r="BE238" i="2" s="1"/>
  <c r="BI236" i="2"/>
  <c r="BH236" i="2"/>
  <c r="BG236" i="2"/>
  <c r="BF236" i="2"/>
  <c r="T236" i="2"/>
  <c r="R236" i="2"/>
  <c r="P236" i="2"/>
  <c r="BK236" i="2"/>
  <c r="J236" i="2"/>
  <c r="BE236" i="2" s="1"/>
  <c r="BI235" i="2"/>
  <c r="BH235" i="2"/>
  <c r="BG235" i="2"/>
  <c r="BF235" i="2"/>
  <c r="T235" i="2"/>
  <c r="R235" i="2"/>
  <c r="P235" i="2"/>
  <c r="BK235" i="2"/>
  <c r="J235" i="2"/>
  <c r="BE235" i="2" s="1"/>
  <c r="BI234" i="2"/>
  <c r="BH234" i="2"/>
  <c r="BG234" i="2"/>
  <c r="BF234" i="2"/>
  <c r="T234" i="2"/>
  <c r="R234" i="2"/>
  <c r="P234" i="2"/>
  <c r="BK234" i="2"/>
  <c r="J234" i="2"/>
  <c r="BE234" i="2" s="1"/>
  <c r="BI233" i="2"/>
  <c r="BH233" i="2"/>
  <c r="BG233" i="2"/>
  <c r="BF233" i="2"/>
  <c r="T233" i="2"/>
  <c r="R233" i="2"/>
  <c r="P233" i="2"/>
  <c r="BK233" i="2"/>
  <c r="J233" i="2"/>
  <c r="BE233" i="2" s="1"/>
  <c r="BI232" i="2"/>
  <c r="BH232" i="2"/>
  <c r="BG232" i="2"/>
  <c r="BF232" i="2"/>
  <c r="T232" i="2"/>
  <c r="R232" i="2"/>
  <c r="P232" i="2"/>
  <c r="BK232" i="2"/>
  <c r="J232" i="2"/>
  <c r="BE232" i="2" s="1"/>
  <c r="BI231" i="2"/>
  <c r="BH231" i="2"/>
  <c r="BG231" i="2"/>
  <c r="BF231" i="2"/>
  <c r="T231" i="2"/>
  <c r="R231" i="2"/>
  <c r="P231" i="2"/>
  <c r="BK231" i="2"/>
  <c r="J231" i="2"/>
  <c r="BE231" i="2" s="1"/>
  <c r="BI229" i="2"/>
  <c r="BH229" i="2"/>
  <c r="BG229" i="2"/>
  <c r="BF229" i="2"/>
  <c r="T229" i="2"/>
  <c r="R229" i="2"/>
  <c r="P229" i="2"/>
  <c r="BK229" i="2"/>
  <c r="J229" i="2"/>
  <c r="BE229" i="2" s="1"/>
  <c r="BI228" i="2"/>
  <c r="BH228" i="2"/>
  <c r="BG228" i="2"/>
  <c r="BF228" i="2"/>
  <c r="T228" i="2"/>
  <c r="R228" i="2"/>
  <c r="P228" i="2"/>
  <c r="BK228" i="2"/>
  <c r="J228" i="2"/>
  <c r="BE228" i="2" s="1"/>
  <c r="BI227" i="2"/>
  <c r="BH227" i="2"/>
  <c r="BG227" i="2"/>
  <c r="BF227" i="2"/>
  <c r="T227" i="2"/>
  <c r="R227" i="2"/>
  <c r="P227" i="2"/>
  <c r="BK227" i="2"/>
  <c r="J227" i="2"/>
  <c r="BE227" i="2" s="1"/>
  <c r="BI225" i="2"/>
  <c r="BH225" i="2"/>
  <c r="BG225" i="2"/>
  <c r="BF225" i="2"/>
  <c r="T225" i="2"/>
  <c r="R225" i="2"/>
  <c r="P225" i="2"/>
  <c r="BK225" i="2"/>
  <c r="J225" i="2"/>
  <c r="BE225" i="2" s="1"/>
  <c r="BI223" i="2"/>
  <c r="BH223" i="2"/>
  <c r="BG223" i="2"/>
  <c r="BF223" i="2"/>
  <c r="T223" i="2"/>
  <c r="R223" i="2"/>
  <c r="P223" i="2"/>
  <c r="BK223" i="2"/>
  <c r="J223" i="2"/>
  <c r="BE223" i="2" s="1"/>
  <c r="BI219" i="2"/>
  <c r="BH219" i="2"/>
  <c r="BG219" i="2"/>
  <c r="BF219" i="2"/>
  <c r="T219" i="2"/>
  <c r="R219" i="2"/>
  <c r="P219" i="2"/>
  <c r="BK219" i="2"/>
  <c r="J219" i="2"/>
  <c r="BE219" i="2" s="1"/>
  <c r="BI214" i="2"/>
  <c r="BH214" i="2"/>
  <c r="BG214" i="2"/>
  <c r="BF214" i="2"/>
  <c r="T214" i="2"/>
  <c r="R214" i="2"/>
  <c r="P214" i="2"/>
  <c r="BK214" i="2"/>
  <c r="J214" i="2"/>
  <c r="BE214" i="2" s="1"/>
  <c r="BI212" i="2"/>
  <c r="BH212" i="2"/>
  <c r="BG212" i="2"/>
  <c r="BF212" i="2"/>
  <c r="T212" i="2"/>
  <c r="R212" i="2"/>
  <c r="P212" i="2"/>
  <c r="BK212" i="2"/>
  <c r="J212" i="2"/>
  <c r="BE212" i="2" s="1"/>
  <c r="BI207" i="2"/>
  <c r="BH207" i="2"/>
  <c r="BG207" i="2"/>
  <c r="BF207" i="2"/>
  <c r="T207" i="2"/>
  <c r="R207" i="2"/>
  <c r="P207" i="2"/>
  <c r="BK207" i="2"/>
  <c r="J207" i="2"/>
  <c r="BE207" i="2" s="1"/>
  <c r="BI205" i="2"/>
  <c r="BH205" i="2"/>
  <c r="BG205" i="2"/>
  <c r="BF205" i="2"/>
  <c r="T205" i="2"/>
  <c r="R205" i="2"/>
  <c r="P205" i="2"/>
  <c r="BK205" i="2"/>
  <c r="J205" i="2"/>
  <c r="BE205" i="2" s="1"/>
  <c r="BI203" i="2"/>
  <c r="BH203" i="2"/>
  <c r="BG203" i="2"/>
  <c r="BF203" i="2"/>
  <c r="T203" i="2"/>
  <c r="R203" i="2"/>
  <c r="P203" i="2"/>
  <c r="BK203" i="2"/>
  <c r="J203" i="2"/>
  <c r="BE203" i="2" s="1"/>
  <c r="BI201" i="2"/>
  <c r="BH201" i="2"/>
  <c r="BG201" i="2"/>
  <c r="BF201" i="2"/>
  <c r="T201" i="2"/>
  <c r="R201" i="2"/>
  <c r="P201" i="2"/>
  <c r="BK201" i="2"/>
  <c r="J201" i="2"/>
  <c r="BE201" i="2" s="1"/>
  <c r="BI199" i="2"/>
  <c r="BH199" i="2"/>
  <c r="BG199" i="2"/>
  <c r="BF199" i="2"/>
  <c r="T199" i="2"/>
  <c r="R199" i="2"/>
  <c r="P199" i="2"/>
  <c r="BK199" i="2"/>
  <c r="J199" i="2"/>
  <c r="BE199" i="2" s="1"/>
  <c r="BI197" i="2"/>
  <c r="BH197" i="2"/>
  <c r="BG197" i="2"/>
  <c r="BF197" i="2"/>
  <c r="T197" i="2"/>
  <c r="R197" i="2"/>
  <c r="P197" i="2"/>
  <c r="BK197" i="2"/>
  <c r="J197" i="2"/>
  <c r="BE197" i="2" s="1"/>
  <c r="BI195" i="2"/>
  <c r="BH195" i="2"/>
  <c r="BG195" i="2"/>
  <c r="BF195" i="2"/>
  <c r="T195" i="2"/>
  <c r="R195" i="2"/>
  <c r="P195" i="2"/>
  <c r="BK195" i="2"/>
  <c r="J195" i="2"/>
  <c r="BE195" i="2" s="1"/>
  <c r="BI191" i="2"/>
  <c r="BH191" i="2"/>
  <c r="BG191" i="2"/>
  <c r="BF191" i="2"/>
  <c r="T191" i="2"/>
  <c r="R191" i="2"/>
  <c r="P191" i="2"/>
  <c r="BK191" i="2"/>
  <c r="J191" i="2"/>
  <c r="BE191" i="2" s="1"/>
  <c r="BI189" i="2"/>
  <c r="BH189" i="2"/>
  <c r="BG189" i="2"/>
  <c r="BF189" i="2"/>
  <c r="T189" i="2"/>
  <c r="R189" i="2"/>
  <c r="P189" i="2"/>
  <c r="BK189" i="2"/>
  <c r="J189" i="2"/>
  <c r="BE189" i="2" s="1"/>
  <c r="BI184" i="2"/>
  <c r="BH184" i="2"/>
  <c r="BG184" i="2"/>
  <c r="BF184" i="2"/>
  <c r="T184" i="2"/>
  <c r="R184" i="2"/>
  <c r="P184" i="2"/>
  <c r="BK184" i="2"/>
  <c r="J184" i="2"/>
  <c r="BE184" i="2" s="1"/>
  <c r="BI179" i="2"/>
  <c r="BH179" i="2"/>
  <c r="BG179" i="2"/>
  <c r="BF179" i="2"/>
  <c r="T179" i="2"/>
  <c r="R179" i="2"/>
  <c r="P179" i="2"/>
  <c r="BK179" i="2"/>
  <c r="J179" i="2"/>
  <c r="BE179" i="2" s="1"/>
  <c r="BI176" i="2"/>
  <c r="BH176" i="2"/>
  <c r="BG176" i="2"/>
  <c r="BF176" i="2"/>
  <c r="T176" i="2"/>
  <c r="R176" i="2"/>
  <c r="P176" i="2"/>
  <c r="BK176" i="2"/>
  <c r="J176" i="2"/>
  <c r="BE176" i="2" s="1"/>
  <c r="BI174" i="2"/>
  <c r="BH174" i="2"/>
  <c r="BG174" i="2"/>
  <c r="BF174" i="2"/>
  <c r="T174" i="2"/>
  <c r="R174" i="2"/>
  <c r="P174" i="2"/>
  <c r="BK174" i="2"/>
  <c r="J174" i="2"/>
  <c r="BE174" i="2" s="1"/>
  <c r="BI172" i="2"/>
  <c r="BH172" i="2"/>
  <c r="BG172" i="2"/>
  <c r="BF172" i="2"/>
  <c r="T172" i="2"/>
  <c r="R172" i="2"/>
  <c r="P172" i="2"/>
  <c r="BK172" i="2"/>
  <c r="J172" i="2"/>
  <c r="BE172" i="2" s="1"/>
  <c r="BI170" i="2"/>
  <c r="BH170" i="2"/>
  <c r="BG170" i="2"/>
  <c r="BF170" i="2"/>
  <c r="T170" i="2"/>
  <c r="R170" i="2"/>
  <c r="P170" i="2"/>
  <c r="BK170" i="2"/>
  <c r="J170" i="2"/>
  <c r="BE170" i="2" s="1"/>
  <c r="BI168" i="2"/>
  <c r="BH168" i="2"/>
  <c r="BG168" i="2"/>
  <c r="BF168" i="2"/>
  <c r="T168" i="2"/>
  <c r="R168" i="2"/>
  <c r="P168" i="2"/>
  <c r="BK168" i="2"/>
  <c r="J168" i="2"/>
  <c r="BE168" i="2" s="1"/>
  <c r="BI161" i="2"/>
  <c r="BH161" i="2"/>
  <c r="BG161" i="2"/>
  <c r="BF161" i="2"/>
  <c r="T161" i="2"/>
  <c r="R161" i="2"/>
  <c r="P161" i="2"/>
  <c r="BK161" i="2"/>
  <c r="J161" i="2"/>
  <c r="BE161" i="2" s="1"/>
  <c r="BI155" i="2"/>
  <c r="BH155" i="2"/>
  <c r="BG155" i="2"/>
  <c r="BF155" i="2"/>
  <c r="T155" i="2"/>
  <c r="R155" i="2"/>
  <c r="P155" i="2"/>
  <c r="BK155" i="2"/>
  <c r="J155" i="2"/>
  <c r="BE155" i="2" s="1"/>
  <c r="BI151" i="2"/>
  <c r="BH151" i="2"/>
  <c r="BG151" i="2"/>
  <c r="BF151" i="2"/>
  <c r="T151" i="2"/>
  <c r="R151" i="2"/>
  <c r="P151" i="2"/>
  <c r="BK151" i="2"/>
  <c r="J151" i="2"/>
  <c r="BE151" i="2" s="1"/>
  <c r="BI147" i="2"/>
  <c r="BH147" i="2"/>
  <c r="BG147" i="2"/>
  <c r="BF147" i="2"/>
  <c r="T147" i="2"/>
  <c r="R147" i="2"/>
  <c r="P147" i="2"/>
  <c r="BK147" i="2"/>
  <c r="J147" i="2"/>
  <c r="BE147" i="2" s="1"/>
  <c r="BI145" i="2"/>
  <c r="BH145" i="2"/>
  <c r="BG145" i="2"/>
  <c r="BF145" i="2"/>
  <c r="T145" i="2"/>
  <c r="R145" i="2"/>
  <c r="P145" i="2"/>
  <c r="BK145" i="2"/>
  <c r="J145" i="2"/>
  <c r="BE145" i="2" s="1"/>
  <c r="BI143" i="2"/>
  <c r="BH143" i="2"/>
  <c r="BG143" i="2"/>
  <c r="BF143" i="2"/>
  <c r="T143" i="2"/>
  <c r="R143" i="2"/>
  <c r="P143" i="2"/>
  <c r="BK143" i="2"/>
  <c r="J143" i="2"/>
  <c r="BE143" i="2" s="1"/>
  <c r="BI141" i="2"/>
  <c r="BH141" i="2"/>
  <c r="BG141" i="2"/>
  <c r="BF141" i="2"/>
  <c r="T141" i="2"/>
  <c r="R141" i="2"/>
  <c r="P141" i="2"/>
  <c r="BK141" i="2"/>
  <c r="J141" i="2"/>
  <c r="BE141" i="2" s="1"/>
  <c r="BI140" i="2"/>
  <c r="BH140" i="2"/>
  <c r="BG140" i="2"/>
  <c r="BF140" i="2"/>
  <c r="T140" i="2"/>
  <c r="R140" i="2"/>
  <c r="P140" i="2"/>
  <c r="BK140" i="2"/>
  <c r="J140" i="2"/>
  <c r="BE140" i="2" s="1"/>
  <c r="BI137" i="2"/>
  <c r="BH137" i="2"/>
  <c r="BG137" i="2"/>
  <c r="BF137" i="2"/>
  <c r="T137" i="2"/>
  <c r="R137" i="2"/>
  <c r="P137" i="2"/>
  <c r="BK137" i="2"/>
  <c r="J137" i="2"/>
  <c r="BE137" i="2" s="1"/>
  <c r="BI135" i="2"/>
  <c r="BH135" i="2"/>
  <c r="BG135" i="2"/>
  <c r="BF135" i="2"/>
  <c r="T135" i="2"/>
  <c r="R135" i="2"/>
  <c r="P135" i="2"/>
  <c r="BK135" i="2"/>
  <c r="J135" i="2"/>
  <c r="BE135" i="2" s="1"/>
  <c r="BI132" i="2"/>
  <c r="BH132" i="2"/>
  <c r="BG132" i="2"/>
  <c r="BF132" i="2"/>
  <c r="T132" i="2"/>
  <c r="R132" i="2"/>
  <c r="P132" i="2"/>
  <c r="BK132" i="2"/>
  <c r="J132" i="2"/>
  <c r="BE132" i="2" s="1"/>
  <c r="BI130" i="2"/>
  <c r="BH130" i="2"/>
  <c r="BG130" i="2"/>
  <c r="BF130" i="2"/>
  <c r="T130" i="2"/>
  <c r="R130" i="2"/>
  <c r="P130" i="2"/>
  <c r="BK130" i="2"/>
  <c r="J130" i="2"/>
  <c r="BE130" i="2" s="1"/>
  <c r="BI127" i="2"/>
  <c r="BH127" i="2"/>
  <c r="BG127" i="2"/>
  <c r="BF127" i="2"/>
  <c r="T127" i="2"/>
  <c r="R127" i="2"/>
  <c r="P127" i="2"/>
  <c r="BK127" i="2"/>
  <c r="J127" i="2"/>
  <c r="BE127" i="2" s="1"/>
  <c r="BI122" i="2"/>
  <c r="BH122" i="2"/>
  <c r="BG122" i="2"/>
  <c r="BF122" i="2"/>
  <c r="T122" i="2"/>
  <c r="R122" i="2"/>
  <c r="P122" i="2"/>
  <c r="BK122" i="2"/>
  <c r="J122" i="2"/>
  <c r="BE122" i="2" s="1"/>
  <c r="BI118" i="2"/>
  <c r="BH118" i="2"/>
  <c r="BG118" i="2"/>
  <c r="BF118" i="2"/>
  <c r="T118" i="2"/>
  <c r="R118" i="2"/>
  <c r="R117" i="2" s="1"/>
  <c r="P118" i="2"/>
  <c r="BK118" i="2"/>
  <c r="J118" i="2"/>
  <c r="BE118" i="2" s="1"/>
  <c r="BI114" i="2"/>
  <c r="BH114" i="2"/>
  <c r="BG114" i="2"/>
  <c r="BF114" i="2"/>
  <c r="T114" i="2"/>
  <c r="R114" i="2"/>
  <c r="P114" i="2"/>
  <c r="BK114" i="2"/>
  <c r="J114" i="2"/>
  <c r="BE114" i="2" s="1"/>
  <c r="BI111" i="2"/>
  <c r="BH111" i="2"/>
  <c r="BG111" i="2"/>
  <c r="BF111" i="2"/>
  <c r="T111" i="2"/>
  <c r="R111" i="2"/>
  <c r="P111" i="2"/>
  <c r="BK111" i="2"/>
  <c r="J111" i="2"/>
  <c r="BE111" i="2" s="1"/>
  <c r="BI108" i="2"/>
  <c r="BH108" i="2"/>
  <c r="BG108" i="2"/>
  <c r="BF108" i="2"/>
  <c r="T108" i="2"/>
  <c r="R108" i="2"/>
  <c r="P108" i="2"/>
  <c r="P107" i="2" s="1"/>
  <c r="BK108" i="2"/>
  <c r="J108" i="2"/>
  <c r="BE108" i="2" s="1"/>
  <c r="J101" i="2"/>
  <c r="F101" i="2"/>
  <c r="F99" i="2"/>
  <c r="E97" i="2"/>
  <c r="J51" i="2"/>
  <c r="F51" i="2"/>
  <c r="F49" i="2"/>
  <c r="E47" i="2"/>
  <c r="J18" i="2"/>
  <c r="E18" i="2"/>
  <c r="F102" i="2" s="1"/>
  <c r="J17" i="2"/>
  <c r="J12" i="2"/>
  <c r="J49" i="2" s="1"/>
  <c r="E7" i="2"/>
  <c r="E45" i="2" s="1"/>
  <c r="AS51" i="1"/>
  <c r="L47" i="1"/>
  <c r="AM46" i="1"/>
  <c r="L46" i="1"/>
  <c r="AM44" i="1"/>
  <c r="L44" i="1"/>
  <c r="L42" i="1"/>
  <c r="L41" i="1"/>
  <c r="BK129" i="2" l="1"/>
  <c r="J129" i="2" s="1"/>
  <c r="J60" i="2" s="1"/>
  <c r="T178" i="2"/>
  <c r="T226" i="2"/>
  <c r="R274" i="2"/>
  <c r="R445" i="2"/>
  <c r="R524" i="2"/>
  <c r="P635" i="2"/>
  <c r="BK666" i="2"/>
  <c r="J666" i="2" s="1"/>
  <c r="J81" i="2" s="1"/>
  <c r="F32" i="3"/>
  <c r="BB53" i="1" s="1"/>
  <c r="W34" i="5"/>
  <c r="R88" i="8"/>
  <c r="R82" i="8" s="1"/>
  <c r="BK178" i="2"/>
  <c r="J178" i="2" s="1"/>
  <c r="J62" i="2" s="1"/>
  <c r="T598" i="2"/>
  <c r="T615" i="2"/>
  <c r="R635" i="2"/>
  <c r="AT52" i="7"/>
  <c r="R146" i="2"/>
  <c r="T240" i="2"/>
  <c r="BK293" i="2"/>
  <c r="J293" i="2" s="1"/>
  <c r="J71" i="2" s="1"/>
  <c r="P411" i="2"/>
  <c r="R615" i="2"/>
  <c r="BK82" i="8"/>
  <c r="J82" i="8" s="1"/>
  <c r="J27" i="8" s="1"/>
  <c r="AW87" i="5"/>
  <c r="AK32" i="5" s="1"/>
  <c r="W32" i="5"/>
  <c r="R107" i="2"/>
  <c r="T117" i="2"/>
  <c r="T129" i="2"/>
  <c r="T146" i="2"/>
  <c r="R226" i="2"/>
  <c r="T255" i="2"/>
  <c r="P293" i="2"/>
  <c r="R424" i="2"/>
  <c r="BK598" i="2"/>
  <c r="J598" i="2" s="1"/>
  <c r="J77" i="2" s="1"/>
  <c r="R598" i="2"/>
  <c r="P604" i="2"/>
  <c r="T604" i="2"/>
  <c r="BK604" i="2"/>
  <c r="J604" i="2" s="1"/>
  <c r="J78" i="2" s="1"/>
  <c r="BK615" i="2"/>
  <c r="J615" i="2" s="1"/>
  <c r="J79" i="2" s="1"/>
  <c r="P666" i="2"/>
  <c r="T666" i="2"/>
  <c r="P671" i="2"/>
  <c r="F33" i="3"/>
  <c r="BC53" i="1" s="1"/>
  <c r="F20" i="14"/>
  <c r="F34" i="14" s="1"/>
  <c r="I673" i="2" s="1"/>
  <c r="X119" i="6"/>
  <c r="X118" i="6" s="1"/>
  <c r="P87" i="3"/>
  <c r="P86" i="3" s="1"/>
  <c r="AU53" i="1" s="1"/>
  <c r="AX51" i="7"/>
  <c r="W28" i="7"/>
  <c r="AV51" i="7"/>
  <c r="W26" i="7"/>
  <c r="W31" i="5"/>
  <c r="AV87" i="5"/>
  <c r="L101" i="6"/>
  <c r="M27" i="6"/>
  <c r="M30" i="6" s="1"/>
  <c r="J99" i="2"/>
  <c r="J80" i="3"/>
  <c r="F52" i="2"/>
  <c r="F52" i="3"/>
  <c r="BK107" i="2"/>
  <c r="F34" i="2"/>
  <c r="BD52" i="1" s="1"/>
  <c r="BD51" i="1" s="1"/>
  <c r="W30" i="1" s="1"/>
  <c r="P117" i="2"/>
  <c r="R129" i="2"/>
  <c r="P146" i="2"/>
  <c r="R178" i="2"/>
  <c r="P226" i="2"/>
  <c r="R240" i="2"/>
  <c r="P255" i="2"/>
  <c r="BK274" i="2"/>
  <c r="J274" i="2" s="1"/>
  <c r="J70" i="2" s="1"/>
  <c r="T293" i="2"/>
  <c r="BK411" i="2"/>
  <c r="J411" i="2" s="1"/>
  <c r="J72" i="2" s="1"/>
  <c r="P424" i="2"/>
  <c r="BK445" i="2"/>
  <c r="J445" i="2" s="1"/>
  <c r="J74" i="2" s="1"/>
  <c r="BK524" i="2"/>
  <c r="J524" i="2" s="1"/>
  <c r="J75" i="2" s="1"/>
  <c r="BK537" i="2"/>
  <c r="J537" i="2" s="1"/>
  <c r="J76" i="2" s="1"/>
  <c r="J674" i="2"/>
  <c r="J84" i="2" s="1"/>
  <c r="R671" i="2"/>
  <c r="J30" i="3"/>
  <c r="AV53" i="1" s="1"/>
  <c r="F30" i="3"/>
  <c r="AZ53" i="1" s="1"/>
  <c r="T87" i="3"/>
  <c r="T86" i="3" s="1"/>
  <c r="J31" i="2"/>
  <c r="AW52" i="1" s="1"/>
  <c r="F31" i="2"/>
  <c r="BA52" i="1" s="1"/>
  <c r="BA51" i="1" s="1"/>
  <c r="P524" i="2"/>
  <c r="P537" i="2"/>
  <c r="BK87" i="3"/>
  <c r="J88" i="3"/>
  <c r="J58" i="3" s="1"/>
  <c r="J240" i="2"/>
  <c r="J66" i="2" s="1"/>
  <c r="E95" i="2"/>
  <c r="F32" i="2"/>
  <c r="BB52" i="1" s="1"/>
  <c r="BB51" i="1" s="1"/>
  <c r="T107" i="2"/>
  <c r="F33" i="2"/>
  <c r="BC52" i="1" s="1"/>
  <c r="BK117" i="2"/>
  <c r="J117" i="2" s="1"/>
  <c r="J59" i="2" s="1"/>
  <c r="P129" i="2"/>
  <c r="BK146" i="2"/>
  <c r="J146" i="2" s="1"/>
  <c r="J61" i="2" s="1"/>
  <c r="P178" i="2"/>
  <c r="BK226" i="2"/>
  <c r="J226" i="2" s="1"/>
  <c r="J63" i="2" s="1"/>
  <c r="P240" i="2"/>
  <c r="BK255" i="2"/>
  <c r="J255" i="2" s="1"/>
  <c r="J67" i="2" s="1"/>
  <c r="T274" i="2"/>
  <c r="R293" i="2"/>
  <c r="T411" i="2"/>
  <c r="BK424" i="2"/>
  <c r="J424" i="2" s="1"/>
  <c r="J73" i="2" s="1"/>
  <c r="T445" i="2"/>
  <c r="T524" i="2"/>
  <c r="T537" i="2"/>
  <c r="T671" i="2"/>
  <c r="R87" i="3"/>
  <c r="R86" i="3" s="1"/>
  <c r="J31" i="3"/>
  <c r="AW53" i="1" s="1"/>
  <c r="E76" i="3"/>
  <c r="BC51" i="1" l="1"/>
  <c r="W29" i="1" s="1"/>
  <c r="P106" i="2"/>
  <c r="J56" i="8"/>
  <c r="BK673" i="2"/>
  <c r="BK672" i="2" s="1"/>
  <c r="J673" i="2"/>
  <c r="BE673" i="2" s="1"/>
  <c r="J36" i="8"/>
  <c r="AG52" i="7"/>
  <c r="I271" i="2" s="1"/>
  <c r="T239" i="2"/>
  <c r="T106" i="2"/>
  <c r="R239" i="2"/>
  <c r="R106" i="2"/>
  <c r="AT51" i="7"/>
  <c r="AK26" i="7"/>
  <c r="AG88" i="5"/>
  <c r="L38" i="6"/>
  <c r="AT87" i="5"/>
  <c r="AK31" i="5"/>
  <c r="AT53" i="1"/>
  <c r="T105" i="2"/>
  <c r="J87" i="3"/>
  <c r="J57" i="3" s="1"/>
  <c r="BK86" i="3"/>
  <c r="J86" i="3" s="1"/>
  <c r="P239" i="2"/>
  <c r="AY51" i="1"/>
  <c r="AW51" i="1"/>
  <c r="AK27" i="1" s="1"/>
  <c r="W27" i="1"/>
  <c r="W28" i="1"/>
  <c r="AX51" i="1"/>
  <c r="J107" i="2"/>
  <c r="J58" i="2" s="1"/>
  <c r="BK106" i="2"/>
  <c r="AG51" i="7" l="1"/>
  <c r="AN52" i="7"/>
  <c r="P105" i="2"/>
  <c r="AU52" i="1" s="1"/>
  <c r="AU51" i="1" s="1"/>
  <c r="R105" i="2"/>
  <c r="J672" i="2"/>
  <c r="J83" i="2" s="1"/>
  <c r="BK671" i="2"/>
  <c r="J671" i="2" s="1"/>
  <c r="J82" i="2" s="1"/>
  <c r="J271" i="2"/>
  <c r="BE271" i="2" s="1"/>
  <c r="BK271" i="2"/>
  <c r="BK270" i="2" s="1"/>
  <c r="J270" i="2" s="1"/>
  <c r="J68" i="2" s="1"/>
  <c r="AN51" i="7"/>
  <c r="AK23" i="7"/>
  <c r="AK32" i="7" s="1"/>
  <c r="AG87" i="5"/>
  <c r="AN88" i="5"/>
  <c r="J106" i="2"/>
  <c r="J57" i="2" s="1"/>
  <c r="J56" i="3"/>
  <c r="J27" i="3"/>
  <c r="AG92" i="5" l="1"/>
  <c r="AN87" i="5"/>
  <c r="AN92" i="5" s="1"/>
  <c r="AK26" i="5"/>
  <c r="AK29" i="5" s="1"/>
  <c r="AG53" i="1"/>
  <c r="AN53" i="1" s="1"/>
  <c r="J36" i="3"/>
  <c r="AK37" i="5" l="1"/>
  <c r="I273" i="2"/>
  <c r="J273" i="2" l="1"/>
  <c r="BE273" i="2" s="1"/>
  <c r="BK273" i="2"/>
  <c r="BK272" i="2" s="1"/>
  <c r="J30" i="2" l="1"/>
  <c r="AV52" i="1" s="1"/>
  <c r="AT52" i="1" s="1"/>
  <c r="F30" i="2"/>
  <c r="AZ52" i="1" s="1"/>
  <c r="AZ51" i="1" s="1"/>
  <c r="J272" i="2"/>
  <c r="J69" i="2" s="1"/>
  <c r="BK239" i="2"/>
  <c r="J239" i="2" l="1"/>
  <c r="J65" i="2" s="1"/>
  <c r="BK105" i="2"/>
  <c r="J105" i="2" s="1"/>
  <c r="AV51" i="1"/>
  <c r="W26" i="1"/>
  <c r="AK26" i="1" l="1"/>
  <c r="AT51" i="1"/>
  <c r="J56" i="2"/>
  <c r="J27" i="2"/>
  <c r="AG52" i="1" l="1"/>
  <c r="J36" i="2"/>
  <c r="AN52" i="1" l="1"/>
  <c r="AG51" i="1"/>
  <c r="AK23" i="1" l="1"/>
  <c r="AK32" i="1" s="1"/>
  <c r="AN51" i="1"/>
</calcChain>
</file>

<file path=xl/sharedStrings.xml><?xml version="1.0" encoding="utf-8"?>
<sst xmlns="http://schemas.openxmlformats.org/spreadsheetml/2006/main" count="10520" uniqueCount="2203">
  <si>
    <t>Export VZ</t>
  </si>
  <si>
    <t>List obsahuje:</t>
  </si>
  <si>
    <t>3.0</t>
  </si>
  <si>
    <t/>
  </si>
  <si>
    <t>False</t>
  </si>
  <si>
    <t>{e0b270fc-5342-4d0f-8ef2-e7bcc719ebdd}</t>
  </si>
  <si>
    <t>&gt;&gt;  skryté sloupce  &lt;&lt;</t>
  </si>
  <si>
    <t>0,1</t>
  </si>
  <si>
    <t>21</t>
  </si>
  <si>
    <t>1</t>
  </si>
  <si>
    <t>15</t>
  </si>
  <si>
    <t>REKAPITULACE STAVBY</t>
  </si>
  <si>
    <t>v ---  níže se nacházejí doplnkové a pomocné údaje k sestavám  --- v</t>
  </si>
  <si>
    <t>Návod na vyplnění</t>
  </si>
  <si>
    <t>0,001</t>
  </si>
  <si>
    <t>Kód:</t>
  </si>
  <si>
    <t>ProjekceCZ1(2)</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</si>
  <si>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</si>
  <si>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</si>
  <si>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Vybudování učebny praktického vyučování, Čáslavská 205, Chrudim</t>
  </si>
  <si>
    <t>KSO:</t>
  </si>
  <si>
    <t>812</t>
  </si>
  <si>
    <t>CC-CZ:</t>
  </si>
  <si>
    <t>Místo:</t>
  </si>
  <si>
    <t>Chrudim</t>
  </si>
  <si>
    <t>Datum:</t>
  </si>
  <si>
    <t>07.12.2016</t>
  </si>
  <si>
    <t>10</t>
  </si>
  <si>
    <t>CZ-CPV:</t>
  </si>
  <si>
    <t>45000000-7</t>
  </si>
  <si>
    <t>CZ-CPA:</t>
  </si>
  <si>
    <t>41</t>
  </si>
  <si>
    <t>100</t>
  </si>
  <si>
    <t>Zadavatel:</t>
  </si>
  <si>
    <t>IČ:</t>
  </si>
  <si>
    <t>SOŠ a SOU Obchodu a služeb, Čáslavská 205, Chrudim</t>
  </si>
  <si>
    <t>DIČ:</t>
  </si>
  <si>
    <t>Uchazeč:</t>
  </si>
  <si>
    <t>Vyplň údaj</t>
  </si>
  <si>
    <t>Projektant:</t>
  </si>
  <si>
    <t>Projekce CZ s.r.o., Tovární 290, Chrudim</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</si>
  <si>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</si>
  <si>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</si>
  <si>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</si>
  <si>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</si>
  <si>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</si>
  <si>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</si>
  <si>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</si>
  <si>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</si>
  <si>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</si>
  <si>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</si>
  <si>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</si>
  <si>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</si>
  <si>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</si>
  <si>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</si>
  <si>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</si>
  <si>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</si>
  <si>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</si>
  <si>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</si>
  <si>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</si>
  <si>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</si>
  <si>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</si>
  <si>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</si>
  <si>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</si>
  <si>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</si>
  <si>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</si>
  <si>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</si>
  <si>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</si>
  <si>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</si>
  <si>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</si>
  <si>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</si>
  <si>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</si>
  <si>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</si>
  <si>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</si>
  <si>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</si>
  <si>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</si>
  <si>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</si>
  <si>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</si>
  <si>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</si>
  <si>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</si>
  <si>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</si>
  <si>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Vybudování učebny</t>
  </si>
  <si>
    <t>STA</t>
  </si>
  <si>
    <t>{0ae909c7-9e96-4560-8870-64ecfdc2da69}</t>
  </si>
  <si>
    <t>2</t>
  </si>
  <si>
    <t>Ostatní a vedlejší náklady</t>
  </si>
  <si>
    <t>{42443371-1a7c-4ba4-9c52-e261a7296064}</t>
  </si>
  <si>
    <t>Zpět na list:</t>
  </si>
  <si>
    <t>fig1</t>
  </si>
  <si>
    <t>plocha betonové mazaniny</t>
  </si>
  <si>
    <t>170,209</t>
  </si>
  <si>
    <t>fig11</t>
  </si>
  <si>
    <t>podlaha P1,P2</t>
  </si>
  <si>
    <t>152,288</t>
  </si>
  <si>
    <t>KRYCÍ LIST SOUPISU</t>
  </si>
  <si>
    <t>fig12</t>
  </si>
  <si>
    <t>schodišťové stupnice</t>
  </si>
  <si>
    <t>25,2</t>
  </si>
  <si>
    <t>fig13</t>
  </si>
  <si>
    <t>schodišťové podstupnice</t>
  </si>
  <si>
    <t>fig21</t>
  </si>
  <si>
    <t>SDK příčka tl. 100 mm 2xH2 12,5 mm</t>
  </si>
  <si>
    <t>7,412</t>
  </si>
  <si>
    <t>fig22</t>
  </si>
  <si>
    <t>SDK příčka 150 mm 2xH2 12,5 mm</t>
  </si>
  <si>
    <t>19,062</t>
  </si>
  <si>
    <t>Objekt:</t>
  </si>
  <si>
    <t>fig23</t>
  </si>
  <si>
    <t>SDK příčka 205 mm 2xDF 12,5 mm</t>
  </si>
  <si>
    <t>30,09</t>
  </si>
  <si>
    <t>1 - Vybudování učebny</t>
  </si>
  <si>
    <t>fig24</t>
  </si>
  <si>
    <t>SDK předstěna 75 mm 2xH2DF 12,5 mm</t>
  </si>
  <si>
    <t>210,473</t>
  </si>
  <si>
    <t>fig25</t>
  </si>
  <si>
    <t>SDK předstěna 100 mm 2xH2DF 12,5 mm</t>
  </si>
  <si>
    <t>5,248</t>
  </si>
  <si>
    <t>fig26</t>
  </si>
  <si>
    <t>SDK podhled 1xH2 12,5 mm</t>
  </si>
  <si>
    <t>86,4</t>
  </si>
  <si>
    <t>fig27</t>
  </si>
  <si>
    <t>SDK podkroví 1xDF 15 mm</t>
  </si>
  <si>
    <t>213,387</t>
  </si>
  <si>
    <t>fig28</t>
  </si>
  <si>
    <t>TI štítové stěny tl. 160 mm</t>
  </si>
  <si>
    <t>24,009</t>
  </si>
  <si>
    <t>fig29</t>
  </si>
  <si>
    <t>TI podélných stěn tl. 120 mm</t>
  </si>
  <si>
    <t>42,378</t>
  </si>
  <si>
    <t>fig31</t>
  </si>
  <si>
    <t>TI v podkroví - střešní konstrukce</t>
  </si>
  <si>
    <t>226,585</t>
  </si>
  <si>
    <t>fig32</t>
  </si>
  <si>
    <t>TI v podkroví - vikýře</t>
  </si>
  <si>
    <t>fig41</t>
  </si>
  <si>
    <t>keramický obklad</t>
  </si>
  <si>
    <t>77,085</t>
  </si>
  <si>
    <t>fig43</t>
  </si>
  <si>
    <t>malby do výšky 3,8 m</t>
  </si>
  <si>
    <t>231,038</t>
  </si>
  <si>
    <t>fig44</t>
  </si>
  <si>
    <t>malby do 5,0 m</t>
  </si>
  <si>
    <t>59,248</t>
  </si>
  <si>
    <t>REKAPITULACE ČLENĚNÍ SOUPISU PRACÍ</t>
  </si>
  <si>
    <t>Kód dílu - Popis</t>
  </si>
  <si>
    <t>Cena celkem [CZK]</t>
  </si>
  <si>
    <t>Náklady soupisu celkem</t>
  </si>
  <si>
    <t>-1</t>
  </si>
  <si>
    <t>HSV - Práce a dodávky HSV</t>
  </si>
  <si>
    <t xml:space="preserve">    2 - Zakládání</t>
  </si>
  <si>
    <t xml:space="preserve">    3 - Svislé a kompletní konstrukce</t>
  </si>
  <si>
    <t xml:space="preserve">    4 - Vodorovné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</si>
  <si>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</si>
  <si>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</si>
  <si>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</si>
  <si>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</si>
  <si>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</si>
  <si>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</si>
  <si>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713 - Izolace tepelné</t>
  </si>
  <si>
    <t xml:space="preserve">    72 - Zdravotechnika</t>
  </si>
  <si>
    <t xml:space="preserve">    73 - Ústřední vytápění</t>
  </si>
  <si>
    <t xml:space="preserve">    762 - Konstrukce tesařské</t>
  </si>
  <si>
    <t xml:space="preserve">    763 - Konstrukce suché výstavby</t>
  </si>
  <si>
    <t xml:space="preserve">    764 - Konstrukce klempířské</t>
  </si>
  <si>
    <t xml:space="preserve">    765 - Krytina skládaná</t>
  </si>
  <si>
    <t xml:space="preserve">    766 - Konstrukce truhlářské</t>
  </si>
  <si>
    <t xml:space="preserve">    767 - Konstrukce zámečnické</t>
  </si>
  <si>
    <t xml:space="preserve">    776 - Podlahy povlakové</t>
  </si>
  <si>
    <t xml:space="preserve">    777 - Podlahy lité</t>
  </si>
  <si>
    <t xml:space="preserve">    781 - Dokončovací práce - obklady</t>
  </si>
  <si>
    <t xml:space="preserve">    783 - Dokončovací práce - nátěry</t>
  </si>
  <si>
    <t xml:space="preserve">    784 - Dokončovací práce - malby a tapety</t>
  </si>
  <si>
    <t xml:space="preserve">    786 - Dokončovací práce - čalounické úpravy</t>
  </si>
  <si>
    <t>M - Práce a dodávky M</t>
  </si>
  <si>
    <t xml:space="preserve">    21-M - Elektromontáže</t>
  </si>
  <si>
    <t xml:space="preserve">    24-M - Montáže vzduchotechnických zařízení</t>
  </si>
  <si>
    <t xml:space="preserve">    33-M - Montáže dopr.zaříz.,sklad. zař. a váh</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</si>
  <si>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</si>
  <si>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</si>
  <si>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</si>
  <si>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</si>
  <si>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</si>
  <si>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</si>
  <si>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</si>
  <si>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</si>
  <si>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</si>
  <si>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</si>
  <si>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</si>
  <si>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</si>
  <si>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</si>
  <si>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</si>
  <si>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</si>
  <si>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</si>
  <si>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</si>
  <si>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Zakládání</t>
  </si>
  <si>
    <t>K</t>
  </si>
  <si>
    <t>273313511</t>
  </si>
  <si>
    <t>Základové desky z betonu tř. C 12/15</t>
  </si>
  <si>
    <t>m3</t>
  </si>
  <si>
    <t>CS ÚRS 2016 02</t>
  </si>
  <si>
    <t>4</t>
  </si>
  <si>
    <t>1342543981</t>
  </si>
  <si>
    <t>VV</t>
  </si>
  <si>
    <t>1,58*1,2*0,64</t>
  </si>
  <si>
    <t>Mezisoučet                                                  "dno výtahové šachty"</t>
  </si>
  <si>
    <t>3</t>
  </si>
  <si>
    <t>273321411</t>
  </si>
  <si>
    <t>Základové desky ze ŽB bez zvýšených nároků na prostředí tř. C 20/25</t>
  </si>
  <si>
    <t>106050015</t>
  </si>
  <si>
    <t>1,58*1,2*0,10</t>
  </si>
  <si>
    <t>273362021</t>
  </si>
  <si>
    <t>Výztuž základových desek svařovanými sítěmi Kari</t>
  </si>
  <si>
    <t>t</t>
  </si>
  <si>
    <t>1285626641</t>
  </si>
  <si>
    <t>1,58*1,2*4,44*0,001*1,30           "6/100 x 6/100"</t>
  </si>
  <si>
    <t>Svislé a kompletní konstrukce</t>
  </si>
  <si>
    <t>310238211</t>
  </si>
  <si>
    <t>Zazdívka otvorů pl do 1 m2 ve zdivu nadzákladovém cihlami pálenými na MVC</t>
  </si>
  <si>
    <t>1683120389</t>
  </si>
  <si>
    <t>1,00*0,78*0,45                            "1.n.p."</t>
  </si>
  <si>
    <t>1,15*0,85*0,45                            "2.n.p."</t>
  </si>
  <si>
    <t>Mezisoučet</t>
  </si>
  <si>
    <t>5</t>
  </si>
  <si>
    <t>317944321</t>
  </si>
  <si>
    <t>Válcované nosníky do č.12 dodatečně osazované do připravených otvorů</t>
  </si>
  <si>
    <t>641663397</t>
  </si>
  <si>
    <t>1,65*2*3*13,4*0,001                "U 120"</t>
  </si>
  <si>
    <t>1,65*4*11,1*0,001                     "I 120"</t>
  </si>
  <si>
    <t>1,3*2*3,77*0,001                       "L 50/50/5"</t>
  </si>
  <si>
    <t>6</t>
  </si>
  <si>
    <t>341941001</t>
  </si>
  <si>
    <t>Nosné nebo spojovací svary tl do 10 mm ocelových doplňkových konstrukcí při montáži dílců</t>
  </si>
  <si>
    <t>m</t>
  </si>
  <si>
    <t>1360707270</t>
  </si>
  <si>
    <t>1,65*3                            "svaření 2 x U 120"</t>
  </si>
  <si>
    <t>Vodorovné konstrukce</t>
  </si>
  <si>
    <t>7</t>
  </si>
  <si>
    <t>411388621</t>
  </si>
  <si>
    <t>Zabetonování otvorů tl do 150 mm ze suchých směsí pl do 0,25 m2 ve stropech</t>
  </si>
  <si>
    <t>kus</t>
  </si>
  <si>
    <t>-1353265722</t>
  </si>
  <si>
    <t>2                                "strop mezi 1. a 2. n.p."</t>
  </si>
  <si>
    <t>8</t>
  </si>
  <si>
    <t>430321515</t>
  </si>
  <si>
    <t>Schodišťová konstrukce a rampa ze ŽB tř. C 20/25</t>
  </si>
  <si>
    <t>-220634024</t>
  </si>
  <si>
    <t>7,0*1,15*0,12</t>
  </si>
  <si>
    <t>9</t>
  </si>
  <si>
    <t>430361821</t>
  </si>
  <si>
    <t>Výztuž schodišťové konstrukce a rampy betonářskou ocelí 10 505</t>
  </si>
  <si>
    <t>-1456708566</t>
  </si>
  <si>
    <t>149,7*0,001</t>
  </si>
  <si>
    <t>433351135</t>
  </si>
  <si>
    <t>Zřízení bednění schodnic křivočarých schodišť v do 4 m</t>
  </si>
  <si>
    <t>m2</t>
  </si>
  <si>
    <t>-2070086097</t>
  </si>
  <si>
    <t>7,0*1,15</t>
  </si>
  <si>
    <t>11</t>
  </si>
  <si>
    <t>433351136</t>
  </si>
  <si>
    <t>Odstranění bednění schodnic křivočarých schodišť v do 4 m</t>
  </si>
  <si>
    <t>-1783733559</t>
  </si>
  <si>
    <t>12</t>
  </si>
  <si>
    <t>434311115</t>
  </si>
  <si>
    <t>Schodišťové stupně dusané na terén z betonu tř. C 20/25 bez potěru</t>
  </si>
  <si>
    <t>462779519</t>
  </si>
  <si>
    <t>21*1,25</t>
  </si>
  <si>
    <t>13</t>
  </si>
  <si>
    <t>434351145</t>
  </si>
  <si>
    <t>Zřízení bednění stupňů křivočarých schodišť</t>
  </si>
  <si>
    <t>1994316847</t>
  </si>
  <si>
    <t>21*1,25*0,5</t>
  </si>
  <si>
    <t>14</t>
  </si>
  <si>
    <t>434351146</t>
  </si>
  <si>
    <t>Odstranění bednění stupňů křivočarých schodišť</t>
  </si>
  <si>
    <t>-1727562359</t>
  </si>
  <si>
    <t>Úpravy povrchů, podlahy a osazování výplní</t>
  </si>
  <si>
    <t>612131101</t>
  </si>
  <si>
    <t>Cementový postřik vnitřních stěn nanášený celoplošně ručně</t>
  </si>
  <si>
    <t>1478625264</t>
  </si>
  <si>
    <t>1,0*0,78*2                            "1.n.p."</t>
  </si>
  <si>
    <t>1,15*0,85*2                          "2.n.p."</t>
  </si>
  <si>
    <t>16</t>
  </si>
  <si>
    <t>612321141</t>
  </si>
  <si>
    <t>Vápenocementová omítka štuková dvouvrstvá vnitřních stěn nanášená ručně</t>
  </si>
  <si>
    <t>1144517281</t>
  </si>
  <si>
    <t>17</t>
  </si>
  <si>
    <t>612325302</t>
  </si>
  <si>
    <t>Vápenocementová štuková omítka ostění nebo nadpraží</t>
  </si>
  <si>
    <t>1790175141</t>
  </si>
  <si>
    <t>(1,35+2*1,32)*0,45                                 "1.n.p."</t>
  </si>
  <si>
    <t xml:space="preserve">(1,35+2*2,65)*0,25                                 "1.p.p." </t>
  </si>
  <si>
    <t xml:space="preserve">(1,35+2*3,57)*0,25                                 "1.n.p." </t>
  </si>
  <si>
    <t xml:space="preserve">(1,35+2*3,24)*0,25                                 "2.n.p." </t>
  </si>
  <si>
    <t>18</t>
  </si>
  <si>
    <t>631311114</t>
  </si>
  <si>
    <t>Mazanina tl do 80 mm z betonu prostého bez zvýšených nároků na prostředí tř. C 16/20</t>
  </si>
  <si>
    <t>-1507703130</t>
  </si>
  <si>
    <t>(9,96-0,45*2)*(23,03-0,3)                         "2.n.p."</t>
  </si>
  <si>
    <t>-(0,29+3,56+0,25+1,57+0,08)*(2,65+0,25)</t>
  </si>
  <si>
    <t>-3,755*(0,64+0,1+3,22)</t>
  </si>
  <si>
    <t>-(1,4+0,5)*(1,1+1,1)</t>
  </si>
  <si>
    <t xml:space="preserve">Mezisoučet           </t>
  </si>
  <si>
    <t>fig1*0,053</t>
  </si>
  <si>
    <t>19</t>
  </si>
  <si>
    <t>631319011</t>
  </si>
  <si>
    <t>Příplatek k mazanině tl do 80 mm za přehlazení povrchu</t>
  </si>
  <si>
    <t>2065923207</t>
  </si>
  <si>
    <t>20</t>
  </si>
  <si>
    <t>631319171</t>
  </si>
  <si>
    <t>Příplatek k mazanině tl do 80 mm za stržení povrchu spodní vrstvy před vložením výztuže</t>
  </si>
  <si>
    <t>-84693967</t>
  </si>
  <si>
    <t>631362021</t>
  </si>
  <si>
    <t>Výztuž mazanin svařovanými sítěmi Kari</t>
  </si>
  <si>
    <t>-909547702</t>
  </si>
  <si>
    <t>fig1*1,98*0,001*1,30               "4/100 x 4/100"</t>
  </si>
  <si>
    <t>22</t>
  </si>
  <si>
    <t>642944121</t>
  </si>
  <si>
    <t>Osazování ocelových zárubní dodatečné pl do 2,5 m2</t>
  </si>
  <si>
    <t>-6436802</t>
  </si>
  <si>
    <t>1                                          "D01"</t>
  </si>
  <si>
    <t>23</t>
  </si>
  <si>
    <t>M</t>
  </si>
  <si>
    <t>553312150</t>
  </si>
  <si>
    <t>zárubeň ocelová s drážkou pro těsnění H 145 DV 900 L/P</t>
  </si>
  <si>
    <t>-12798762</t>
  </si>
  <si>
    <t>Ostatní konstrukce a práce, bourání</t>
  </si>
  <si>
    <t>24</t>
  </si>
  <si>
    <t>949101112</t>
  </si>
  <si>
    <t>Lešení pomocné pro objekty pozemních staveb s lešeňovou podlahou v do 3,5 m zatížení do 150 kg/m2</t>
  </si>
  <si>
    <t>34636383</t>
  </si>
  <si>
    <t>5,25*2,4                                      "1.p.p."</t>
  </si>
  <si>
    <t>5,5*2,65+86,4                           "1.n.p."</t>
  </si>
  <si>
    <t>(23,03-0,3)*(9,96-0,45*2)   "2.n.p."</t>
  </si>
  <si>
    <t>25</t>
  </si>
  <si>
    <t>952901111</t>
  </si>
  <si>
    <t>Vyčištění budov bytové a občanské výstavby při výšce podlaží do 4 m</t>
  </si>
  <si>
    <t>-1121941159</t>
  </si>
  <si>
    <t>6,75*3,8                          "1.p.p."</t>
  </si>
  <si>
    <t>6,5*3,6+86,4                  "1.n.p."</t>
  </si>
  <si>
    <t>23,03*9,96                     "2.n.p."</t>
  </si>
  <si>
    <t>26</t>
  </si>
  <si>
    <t>952905111</t>
  </si>
  <si>
    <t>Čerpání vody ze zatopených prostor</t>
  </si>
  <si>
    <t>hod</t>
  </si>
  <si>
    <t>1216686655</t>
  </si>
  <si>
    <t>10                                       "výtahová šachta"</t>
  </si>
  <si>
    <t>27</t>
  </si>
  <si>
    <t>968072455</t>
  </si>
  <si>
    <t>Vybourání kovových dveřních zárubní pl do 2 m2</t>
  </si>
  <si>
    <t>631382145</t>
  </si>
  <si>
    <t>0,7*1,97*3</t>
  </si>
  <si>
    <t>0,8*1,97*3</t>
  </si>
  <si>
    <t>Mezisoučet                   "1.p.p.,1.n.p.,2.n.p."</t>
  </si>
  <si>
    <t>28</t>
  </si>
  <si>
    <t>969021121</t>
  </si>
  <si>
    <t>Vybourání kanalizačního potrubí DN do 200</t>
  </si>
  <si>
    <t>-1892100335</t>
  </si>
  <si>
    <t>2+3                                                        "střešní ventilace"</t>
  </si>
  <si>
    <t>29</t>
  </si>
  <si>
    <t>969021131</t>
  </si>
  <si>
    <t>Vybourání kanalizačního potrubí DN do 300</t>
  </si>
  <si>
    <t>1554516304</t>
  </si>
  <si>
    <t>1                                                           "výdech VZT"</t>
  </si>
  <si>
    <t>30</t>
  </si>
  <si>
    <t>971033241</t>
  </si>
  <si>
    <t>Vybourání otvorů ve zdivu cihelném pl do 0,0225 m2 na MVC nebo MV tl do 300 mm</t>
  </si>
  <si>
    <t>-626062096</t>
  </si>
  <si>
    <t>1                                         "UT1"</t>
  </si>
  <si>
    <t>31</t>
  </si>
  <si>
    <t>971033261</t>
  </si>
  <si>
    <t>Vybourání otvorů ve zdivu cihelném pl do 0,0225 m2 na MVC nebo MV tl do 600 mm</t>
  </si>
  <si>
    <t>1376750133</t>
  </si>
  <si>
    <t>2                                      "UT1"</t>
  </si>
  <si>
    <t>32</t>
  </si>
  <si>
    <t>971033371</t>
  </si>
  <si>
    <t>Vybourání otvorů ve zdivu cihelném pl do 0,09 m2 na MVC nebo MV tl do 750 mm</t>
  </si>
  <si>
    <t>927512948</t>
  </si>
  <si>
    <t>1                                          "UT1"</t>
  </si>
  <si>
    <t>33</t>
  </si>
  <si>
    <t>971033561</t>
  </si>
  <si>
    <t>Vybourání otvorů ve zdivu cihelném pl do 1 m2 na MVC nebo MV tl do 600 mm</t>
  </si>
  <si>
    <t>-285771765</t>
  </si>
  <si>
    <t>1,0*0,55*0,45                              "2.n.p."</t>
  </si>
  <si>
    <t>34</t>
  </si>
  <si>
    <t>971033641</t>
  </si>
  <si>
    <t>Vybourání otvorů ve zdivu cihelném pl do 4 m2 na MVC nebo MV tl do 300 mm</t>
  </si>
  <si>
    <t>41718245</t>
  </si>
  <si>
    <t>(1,35*2,65-0,7*1,97)*0,25                "1.p.p."</t>
  </si>
  <si>
    <t>(1,35*3,57-0,7*1,97)*0,25                "1.n.p."</t>
  </si>
  <si>
    <t>(1,35*3,24-0,7*1,97)*0,25                "2.n.p."</t>
  </si>
  <si>
    <t>35</t>
  </si>
  <si>
    <t>971033651</t>
  </si>
  <si>
    <t>Vybourání otvorů ve zdivu cihelném pl do 4 m2 na MVC nebo MV tl do 600 mm</t>
  </si>
  <si>
    <t>-1993579198</t>
  </si>
  <si>
    <t>(1,35*1,32-0,8*1,32)*0,45                       "1.n.p."</t>
  </si>
  <si>
    <t>36</t>
  </si>
  <si>
    <t>9720542411</t>
  </si>
  <si>
    <t>Vybourání otvorů v ŽB stropech nebo klenbách pl do 0,09 m2 tl do 200 mm</t>
  </si>
  <si>
    <t>1887714254</t>
  </si>
  <si>
    <t>1                          "UT2"</t>
  </si>
  <si>
    <t>37</t>
  </si>
  <si>
    <t>973031324</t>
  </si>
  <si>
    <t>Vysekání kapes ve zdivu cihelném na MV nebo MVC pl do 0,10 m2 hl do 150 mm</t>
  </si>
  <si>
    <t>265852163</t>
  </si>
  <si>
    <t>2*3                                 "osazení U 120"</t>
  </si>
  <si>
    <t>2*1                                 "osazení I 120"</t>
  </si>
  <si>
    <t>38</t>
  </si>
  <si>
    <t>985564213</t>
  </si>
  <si>
    <t>Kotvičky pro výztuž stříkaného betonu hl do 200 mm z oceli D 10 mm do chemické malty</t>
  </si>
  <si>
    <t>114350977</t>
  </si>
  <si>
    <t>51</t>
  </si>
  <si>
    <t>39</t>
  </si>
  <si>
    <t>449321130</t>
  </si>
  <si>
    <t>přístroj hasicí ruční práškový</t>
  </si>
  <si>
    <t>-1743130155</t>
  </si>
  <si>
    <t>997</t>
  </si>
  <si>
    <t>Přesun sutě</t>
  </si>
  <si>
    <t>40</t>
  </si>
  <si>
    <t>997013213</t>
  </si>
  <si>
    <t>Vnitrostaveništní doprava suti a vybouraných hmot pro budovy v do 12 m ručně</t>
  </si>
  <si>
    <t>859444134</t>
  </si>
  <si>
    <t>997013501</t>
  </si>
  <si>
    <t>Odvoz suti a vybouraných hmot na skládku nebo meziskládku do 1 km se složením</t>
  </si>
  <si>
    <t>-308367082</t>
  </si>
  <si>
    <t>42</t>
  </si>
  <si>
    <t>997013509</t>
  </si>
  <si>
    <t>Příplatek k odvozu suti a vybouraných hmot na skládku ZKD 1 km přes 1 km</t>
  </si>
  <si>
    <t>90809885</t>
  </si>
  <si>
    <t>16,918*10 "Přepočtené koeficientem množství</t>
  </si>
  <si>
    <t>43</t>
  </si>
  <si>
    <t>997013801</t>
  </si>
  <si>
    <t>Poplatek za uložení stavebního betonového odpadu na skládce (skládkovné)</t>
  </si>
  <si>
    <t>1283093395</t>
  </si>
  <si>
    <t>44</t>
  </si>
  <si>
    <t>997013803</t>
  </si>
  <si>
    <t>Poplatek za uložení stavebního odpadu z keramických materiálů na skládce (skládkovné)</t>
  </si>
  <si>
    <t>-613195371</t>
  </si>
  <si>
    <t>45</t>
  </si>
  <si>
    <t>997013805</t>
  </si>
  <si>
    <t>Poplatek za uložení stavebního odpadu z kovu na skládce (skládkovné)</t>
  </si>
  <si>
    <t>936519988</t>
  </si>
  <si>
    <t>46</t>
  </si>
  <si>
    <t>997013811</t>
  </si>
  <si>
    <t>Poplatek za uložení stavebního dřevěného odpadu na skládce (skládkovné)</t>
  </si>
  <si>
    <t>1024780770</t>
  </si>
  <si>
    <t>47</t>
  </si>
  <si>
    <t>997013812</t>
  </si>
  <si>
    <t>Poplatek za uložení stavebního odpadu z materiálu na bázi sádry na skládce (skládkovné)</t>
  </si>
  <si>
    <t>-281148084</t>
  </si>
  <si>
    <t>48</t>
  </si>
  <si>
    <t>997013813</t>
  </si>
  <si>
    <t>Poplatek za uložení stavebního odpadu z plastických hmot na skládce (skládkovné)</t>
  </si>
  <si>
    <t>1349763555</t>
  </si>
  <si>
    <t>998</t>
  </si>
  <si>
    <t>Přesun hmot</t>
  </si>
  <si>
    <t>49</t>
  </si>
  <si>
    <t>998018002</t>
  </si>
  <si>
    <t>Přesun hmot ruční pro budovy v do 12 m</t>
  </si>
  <si>
    <t>1668802409</t>
  </si>
  <si>
    <t>PSV</t>
  </si>
  <si>
    <t>Práce a dodávky PSV</t>
  </si>
  <si>
    <t>711</t>
  </si>
  <si>
    <t>Izolace proti vodě, vlhkosti a plynům</t>
  </si>
  <si>
    <t>50</t>
  </si>
  <si>
    <t>711141559</t>
  </si>
  <si>
    <t>Provedení izolace proti zemní vlhkosti pásy přitavením vodorovné NAIP</t>
  </si>
  <si>
    <t>1727948573</t>
  </si>
  <si>
    <t>1,58*1,2*2</t>
  </si>
  <si>
    <t>711142559</t>
  </si>
  <si>
    <t>Provedení izolace proti zemní vlhkosti pásy přitavením svislé NAIP</t>
  </si>
  <si>
    <t>-1651486599</t>
  </si>
  <si>
    <t>(1,58+1,2)*2*0,1*2</t>
  </si>
  <si>
    <t>52</t>
  </si>
  <si>
    <t>628522640</t>
  </si>
  <si>
    <t xml:space="preserve">pás s modifikovaným asfaltem </t>
  </si>
  <si>
    <t>-990688269</t>
  </si>
  <si>
    <t>1,58*1,2*1,15</t>
  </si>
  <si>
    <t>(1,58+1,2)*2*0,1*1,2</t>
  </si>
  <si>
    <t>53</t>
  </si>
  <si>
    <t>628522540</t>
  </si>
  <si>
    <t xml:space="preserve">pás asfaltovaný modifikovaný SBS </t>
  </si>
  <si>
    <t>2055655874</t>
  </si>
  <si>
    <t>54</t>
  </si>
  <si>
    <t>998711102</t>
  </si>
  <si>
    <t>Přesun hmot tonážní pro izolace proti vodě, vlhkosti a plynům v objektech výšky do 12 m</t>
  </si>
  <si>
    <t>1392478681</t>
  </si>
  <si>
    <t>55</t>
  </si>
  <si>
    <t>998711181</t>
  </si>
  <si>
    <t>Příplatek k přesunu hmot tonážní 711 prováděný bez použití mechanizace</t>
  </si>
  <si>
    <t>1371211014</t>
  </si>
  <si>
    <t>713</t>
  </si>
  <si>
    <t>Izolace tepelné</t>
  </si>
  <si>
    <t>56</t>
  </si>
  <si>
    <t>713110833</t>
  </si>
  <si>
    <t>Odstranění tepelné izolace stropů přibité nebo nastřelené z vláknitých materiálů tl přes 100 mm</t>
  </si>
  <si>
    <t>-1227423783</t>
  </si>
  <si>
    <t>(23,03-0,3)*(4,0+3,0+4,0)</t>
  </si>
  <si>
    <t>-(0,29+3,56+0,25+1,57+0,08)*4,0  "schodiště, výtahová šachta"</t>
  </si>
  <si>
    <t>57</t>
  </si>
  <si>
    <t>713121111</t>
  </si>
  <si>
    <t>Montáž izolace tepelné podlah volně kladenými rohožemi, pásy, dílci, deskami 1 vrstva</t>
  </si>
  <si>
    <t>-535109214</t>
  </si>
  <si>
    <t>58</t>
  </si>
  <si>
    <t>283766350</t>
  </si>
  <si>
    <t>deska polystyrénová pro snížení kročejového hluku EPS T 1000x500x40-3mm</t>
  </si>
  <si>
    <t>-1147012967</t>
  </si>
  <si>
    <t>fig1*1,02</t>
  </si>
  <si>
    <t>59</t>
  </si>
  <si>
    <t>713191132</t>
  </si>
  <si>
    <t>Montáž izolace tepelné podlah, stropů vrchem nebo střech překrytí separační fólií z PE</t>
  </si>
  <si>
    <t>-508480655</t>
  </si>
  <si>
    <t>60</t>
  </si>
  <si>
    <t>283231500</t>
  </si>
  <si>
    <t>fólie separační PE bal. 100 m2</t>
  </si>
  <si>
    <t>265057977</t>
  </si>
  <si>
    <t>fig1*1,1</t>
  </si>
  <si>
    <t>61</t>
  </si>
  <si>
    <t>998713102</t>
  </si>
  <si>
    <t>Přesun hmot tonážní pro izolace tepelné v objektech v do 12 m</t>
  </si>
  <si>
    <t>-1003173010</t>
  </si>
  <si>
    <t>62</t>
  </si>
  <si>
    <t>998713181</t>
  </si>
  <si>
    <t>Příplatek k přesunu hmot tonážní 713 prováděný bez použití mechanizace</t>
  </si>
  <si>
    <t>1376697286</t>
  </si>
  <si>
    <t>72</t>
  </si>
  <si>
    <t>Zdravotechnika</t>
  </si>
  <si>
    <t>63</t>
  </si>
  <si>
    <t>999960001</t>
  </si>
  <si>
    <t>ZTI</t>
  </si>
  <si>
    <t>kpl</t>
  </si>
  <si>
    <t>1809837453</t>
  </si>
  <si>
    <t>73</t>
  </si>
  <si>
    <t>Ústřední vytápění</t>
  </si>
  <si>
    <t>64</t>
  </si>
  <si>
    <t>999960002</t>
  </si>
  <si>
    <t>UT</t>
  </si>
  <si>
    <t>-2143854619</t>
  </si>
  <si>
    <t>762</t>
  </si>
  <si>
    <t>Konstrukce tesařské</t>
  </si>
  <si>
    <t>65</t>
  </si>
  <si>
    <t>762111811</t>
  </si>
  <si>
    <t>Demontáž stěn a příček z hraněného řeziva</t>
  </si>
  <si>
    <t>1921995441</t>
  </si>
  <si>
    <t>(2,4+0,1+2,84)*3,115                                            "2.n.p."</t>
  </si>
  <si>
    <t>-0,8*1,97</t>
  </si>
  <si>
    <t>66</t>
  </si>
  <si>
    <t>762132811</t>
  </si>
  <si>
    <t>Demontáž bednění svislých stěn z prken hoblovaných jednostranně</t>
  </si>
  <si>
    <t>77999356</t>
  </si>
  <si>
    <t>(2,4+0,1+2,84)*3,115*2                 "2.n.p."</t>
  </si>
  <si>
    <t>-0,8*1,97*2</t>
  </si>
  <si>
    <t>67</t>
  </si>
  <si>
    <t>762214811</t>
  </si>
  <si>
    <t>Demontáž schodiště přímočarého nebo křivočarého š do 1,5 m s podstupnicemi</t>
  </si>
  <si>
    <t>-581676417</t>
  </si>
  <si>
    <t>20*1,3</t>
  </si>
  <si>
    <t>68</t>
  </si>
  <si>
    <t>762341913</t>
  </si>
  <si>
    <t>Vyřezání části laťování střech průřezu latí do 25 cm2 plochy jednotlivě do 4 m2</t>
  </si>
  <si>
    <t>2093831068</t>
  </si>
  <si>
    <t>1,0*2,0                           "střešní okno"</t>
  </si>
  <si>
    <t>69</t>
  </si>
  <si>
    <t>762342923</t>
  </si>
  <si>
    <t>Zalaťování otvorů ve střeše latěmi na vzdálenost do 0,50 m plochy jednotlivě do 4 m2</t>
  </si>
  <si>
    <t>-1582028718</t>
  </si>
  <si>
    <t>70</t>
  </si>
  <si>
    <t>605141140</t>
  </si>
  <si>
    <t>řezivo jehličnaté,střešní latě impregnované dl 3 - 5 m</t>
  </si>
  <si>
    <t>1936698844</t>
  </si>
  <si>
    <t>2,0*0,05*0,03*1,1                           "střešní okno"</t>
  </si>
  <si>
    <t>71</t>
  </si>
  <si>
    <t>998762102</t>
  </si>
  <si>
    <t>Přesun hmot tonážní pro kce tesařské v objektech v do 12 m</t>
  </si>
  <si>
    <t>-253823114</t>
  </si>
  <si>
    <t>998762181</t>
  </si>
  <si>
    <t>Příplatek k přesunu hmot tonážní 762 prováděný bez použití mechanizace</t>
  </si>
  <si>
    <t>-1422090254</t>
  </si>
  <si>
    <t>763</t>
  </si>
  <si>
    <t>Konstrukce suché výstavby</t>
  </si>
  <si>
    <t>763131821</t>
  </si>
  <si>
    <t>Demontáž SDK podhledu s dvouvrstvou nosnou kcí z ocelových profilů opláštění jednoduché</t>
  </si>
  <si>
    <t>1360824704</t>
  </si>
  <si>
    <t>86,4                           "1.n.p."</t>
  </si>
  <si>
    <t>74</t>
  </si>
  <si>
    <t>763111311</t>
  </si>
  <si>
    <t>SDK příčka tl 75 mm profil CW+UW 50 desky 1xA 12,5 TI 50 mm EI 30 Rw 41 dB</t>
  </si>
  <si>
    <t>1780557750</t>
  </si>
  <si>
    <t>1,04*2,0                                 "1.p.p."</t>
  </si>
  <si>
    <t>0,8*2,0*2                           "1.p.p.,1.n.p."</t>
  </si>
  <si>
    <t>Mezisoučet                    "provizorní stěny"</t>
  </si>
  <si>
    <t>75</t>
  </si>
  <si>
    <t>763111431</t>
  </si>
  <si>
    <t>SDK příčka tl 100 mm profil CW+UW 50 desky 2xH2 12,5 TI 50 mm EI 60 Rw 50 dB</t>
  </si>
  <si>
    <t>515296667</t>
  </si>
  <si>
    <t>1,35*(2,65+3,57+3,23-1,32*3)</t>
  </si>
  <si>
    <t>76</t>
  </si>
  <si>
    <t>590306170</t>
  </si>
  <si>
    <t>profil výztužný UA 50, 40/50/40 mm</t>
  </si>
  <si>
    <t>-1998177909</t>
  </si>
  <si>
    <t>1,35*3                             "podchycení příčky ve fig21"</t>
  </si>
  <si>
    <t>77</t>
  </si>
  <si>
    <t>763111437</t>
  </si>
  <si>
    <t>SDK příčka tl 150 mm profil CW+UW 100 desky 2xH2 12,5 TI 100 mm EI 60 Rw 55 DB</t>
  </si>
  <si>
    <t>-1523467709</t>
  </si>
  <si>
    <t>(3,48+3,58)*2,7</t>
  </si>
  <si>
    <t>Mezisoučet                          "205,206"</t>
  </si>
  <si>
    <t>78</t>
  </si>
  <si>
    <t>763112325</t>
  </si>
  <si>
    <t>SDK příčka mezibytová tl 205 mm zdvojený profil CW+UW 75 desky 2xDF 12,5 TI 50+50 mm EI 90 Rw 64 dB</t>
  </si>
  <si>
    <t>-85618315</t>
  </si>
  <si>
    <t xml:space="preserve">3,755*3,5                                               </t>
  </si>
  <si>
    <t>(2,2+0,205+3,75)*1,16</t>
  </si>
  <si>
    <t>(2,2+0,205+3,75+3,25)/2*(2,9-1,16)</t>
  </si>
  <si>
    <t>3,25*(3,9-2,9)/2</t>
  </si>
  <si>
    <t>Mezisoučet                                 "201,208"</t>
  </si>
  <si>
    <t>79</t>
  </si>
  <si>
    <t>763111717</t>
  </si>
  <si>
    <t>SDK příčka základní penetrační nátěr</t>
  </si>
  <si>
    <t>-1903411187</t>
  </si>
  <si>
    <t>fig21+fig22+fig23</t>
  </si>
  <si>
    <t>80</t>
  </si>
  <si>
    <t>763121465</t>
  </si>
  <si>
    <t>SDK stěna předsazená tl 75 mm profil CW+UW 50 desky 2xH2DF 12,5 TI 50 mm 50 kg/m3 EI 45</t>
  </si>
  <si>
    <t>-956901734</t>
  </si>
  <si>
    <t>((9,96-0,575*2)*1,2+(9,96-0,575*2+3,6)/2*(2,7-1,2))*10  "příčné předstěny"</t>
  </si>
  <si>
    <t>-1,89*2,5*9</t>
  </si>
  <si>
    <t>((2,255+3,4+3,42+3,58)*2+2,025+3,48)*1,2</t>
  </si>
  <si>
    <t>(1,89+2*2,5)*0,5*5</t>
  </si>
  <si>
    <t>Mezisoučet                   "204,205,206,207"</t>
  </si>
  <si>
    <t>81</t>
  </si>
  <si>
    <t>763111741</t>
  </si>
  <si>
    <t>Montáž parotěsné zábrany do SDK příčky</t>
  </si>
  <si>
    <t>372722884</t>
  </si>
  <si>
    <t>82</t>
  </si>
  <si>
    <t>283292820</t>
  </si>
  <si>
    <t>folie parotěsná  170 g/m2 (1,5 x 50 m)</t>
  </si>
  <si>
    <t>-1060460539</t>
  </si>
  <si>
    <t>fig28*1,1</t>
  </si>
  <si>
    <t>fig29*1,1</t>
  </si>
  <si>
    <t>83</t>
  </si>
  <si>
    <t>763111742</t>
  </si>
  <si>
    <t>Montáž jedné vrstvy tepelné izolace do SDK příčky</t>
  </si>
  <si>
    <t>314679424</t>
  </si>
  <si>
    <t>((9,96-0,45*2)*1,2+(9,96-0,45*2)*(4,1-1,2)/2)  "štítová stěna"</t>
  </si>
  <si>
    <t>Mezisoučet                         "tl. 140 mm"</t>
  </si>
  <si>
    <t>((2,255+3,4+3,42+3,58)*2+2,025+3,48+0,5*9)*1,2 "podélné stěny"</t>
  </si>
  <si>
    <t>Mezisoučet                         "tl. 120 mm"</t>
  </si>
  <si>
    <t>Součet</t>
  </si>
  <si>
    <t>84</t>
  </si>
  <si>
    <t>631481550</t>
  </si>
  <si>
    <t>deska minerální izolační  600x1200 mm tl. 120 mm</t>
  </si>
  <si>
    <t>-254535830</t>
  </si>
  <si>
    <t>fig28*1,02</t>
  </si>
  <si>
    <t>85</t>
  </si>
  <si>
    <t>631481560</t>
  </si>
  <si>
    <t>deska minerální izolační  600x1200 mm tl. 140 mm</t>
  </si>
  <si>
    <t>-2020679480</t>
  </si>
  <si>
    <t>fig29*1,02</t>
  </si>
  <si>
    <t>86</t>
  </si>
  <si>
    <t>763121466</t>
  </si>
  <si>
    <t>SDK stěna předsazená tl 100 mm profil CW+UW 75 desky 2xH2DF 12,5 TI 50 mm 50 kg/m3 EI 45</t>
  </si>
  <si>
    <t>-1021894054</t>
  </si>
  <si>
    <t>1,28*4,1                                  "202"</t>
  </si>
  <si>
    <t>87</t>
  </si>
  <si>
    <t>763121714</t>
  </si>
  <si>
    <t>SDK stěna předsazená základní penetrační nátěr</t>
  </si>
  <si>
    <t>-983356227</t>
  </si>
  <si>
    <t>fig24+fig25</t>
  </si>
  <si>
    <t>88</t>
  </si>
  <si>
    <t>763131452</t>
  </si>
  <si>
    <t>SDK podhled deska 1xH2 12,5 TI 100 mm dvouvrstvá spodní kce profil CD+UD</t>
  </si>
  <si>
    <t>1674831124</t>
  </si>
  <si>
    <t>89</t>
  </si>
  <si>
    <t>7631617151</t>
  </si>
  <si>
    <t>SDK podkroví deska 1xH2DF 15 bez TI dvouvrstvá spodní kce profil CD+UD REI 30</t>
  </si>
  <si>
    <t>1425388064</t>
  </si>
  <si>
    <t>(3,755+0,205)*(4,4+2,2)</t>
  </si>
  <si>
    <t>(0,41+1,455)*(3,0+3,5)</t>
  </si>
  <si>
    <t>(2,025+3,58+3,42+3,4+2,255+0,5*4)*(3,0+3,6+3,0)</t>
  </si>
  <si>
    <t>2,5*1,5/2*2*4                    "boky vikýřů"</t>
  </si>
  <si>
    <t>90</t>
  </si>
  <si>
    <t>763131751</t>
  </si>
  <si>
    <t>Montáž parotěsné zábrany do SDK podhledu</t>
  </si>
  <si>
    <t>-1586795664</t>
  </si>
  <si>
    <t>(3,755+0,205)*(5,5+1,9)</t>
  </si>
  <si>
    <t>(0,41+1,455)*(5,5+1,9)</t>
  </si>
  <si>
    <t>(2,025+3,58+3,42+3,4+2,255+0,5*4)*(5,5+5,5)</t>
  </si>
  <si>
    <t>91</t>
  </si>
  <si>
    <t>1890264820</t>
  </si>
  <si>
    <t>fig31*1,10</t>
  </si>
  <si>
    <t>fig32*1,10</t>
  </si>
  <si>
    <t>92</t>
  </si>
  <si>
    <t>763131752</t>
  </si>
  <si>
    <t>Montáž jedné vrstvy tepelné izolace do SDK podhledu</t>
  </si>
  <si>
    <t>-1523379517</t>
  </si>
  <si>
    <t>fig31*2</t>
  </si>
  <si>
    <t>fig32*2</t>
  </si>
  <si>
    <t>93</t>
  </si>
  <si>
    <t>631481030</t>
  </si>
  <si>
    <t>deska minerální střešní izolační   600x1200 mm tl. 80 mm</t>
  </si>
  <si>
    <t>144575110</t>
  </si>
  <si>
    <t>fig31*1,02</t>
  </si>
  <si>
    <t>94</t>
  </si>
  <si>
    <t>631481050</t>
  </si>
  <si>
    <t>deska minerální střešní izolační   600x1200 mm tl. 120 mm</t>
  </si>
  <si>
    <t>98649601</t>
  </si>
  <si>
    <t>fig32*2*1,02</t>
  </si>
  <si>
    <t>95</t>
  </si>
  <si>
    <t>631481070</t>
  </si>
  <si>
    <t>deska minerální střešní izolační   600x1200 mm tl. 160 mm</t>
  </si>
  <si>
    <t>-1582877615</t>
  </si>
  <si>
    <t>96</t>
  </si>
  <si>
    <t>763131714</t>
  </si>
  <si>
    <t>SDK podhled základní penetrační nátěr</t>
  </si>
  <si>
    <t>1266264237</t>
  </si>
  <si>
    <t>fig26+fig27</t>
  </si>
  <si>
    <t>97</t>
  </si>
  <si>
    <t>763171111</t>
  </si>
  <si>
    <t>Montáž revizních klapek SDK kcí vel. do 0,1 m2 pro příčky a předsazené stěny</t>
  </si>
  <si>
    <t>-681231033</t>
  </si>
  <si>
    <t>6                                           "V03 - viz výkr.č. D.1.1.2.11"</t>
  </si>
  <si>
    <t>98</t>
  </si>
  <si>
    <t>590301590</t>
  </si>
  <si>
    <t>klapka revizní  EI 30 protipožární pro stěny, Diamant 12,5 mm 30x30 cm</t>
  </si>
  <si>
    <t>981822544</t>
  </si>
  <si>
    <t>99</t>
  </si>
  <si>
    <t>763171112</t>
  </si>
  <si>
    <t>Montáž revizních klapek SDK kcí vel. do 0,25 m2 pro příčky a předsazené stěny</t>
  </si>
  <si>
    <t>1848076492</t>
  </si>
  <si>
    <t>2                                               "V06 - viz výkr.č. D.1.1.2.11"</t>
  </si>
  <si>
    <t>4297290601</t>
  </si>
  <si>
    <t>žaluzie jednoduchá vnitřní 800x200 mm</t>
  </si>
  <si>
    <t>-1691983566</t>
  </si>
  <si>
    <t>101</t>
  </si>
  <si>
    <t>763171213</t>
  </si>
  <si>
    <t>Montáž revizních klapek SDK kcí vel. do 0,5 m2 pro podhledy</t>
  </si>
  <si>
    <t>-698758979</t>
  </si>
  <si>
    <t>1                                           "V02 - viz výkr.č. D.1.1.2.11"</t>
  </si>
  <si>
    <t>102</t>
  </si>
  <si>
    <t>590301550</t>
  </si>
  <si>
    <t>klapka revizní  EI 30 protipožární pro podhledy, Diamant 12,5 mm 60x60 cm</t>
  </si>
  <si>
    <t>576931726</t>
  </si>
  <si>
    <t>103</t>
  </si>
  <si>
    <t>763181321</t>
  </si>
  <si>
    <t>Montáž jednokřídlové kovové zárubně v do 4,75 m SDK příčka</t>
  </si>
  <si>
    <t>-1717382423</t>
  </si>
  <si>
    <t>1                                          "D02"</t>
  </si>
  <si>
    <t>1                                          "D03"</t>
  </si>
  <si>
    <t>2                                          "D04"</t>
  </si>
  <si>
    <t>104</t>
  </si>
  <si>
    <t>553315420</t>
  </si>
  <si>
    <t>zárubeň ocelová pro sádrokarton S 150 800 L/P</t>
  </si>
  <si>
    <t>207379840</t>
  </si>
  <si>
    <t>105</t>
  </si>
  <si>
    <t>553315430</t>
  </si>
  <si>
    <t>zárubeň ocelová pro sádrokarton S 150 900 L/P</t>
  </si>
  <si>
    <t>-1145376325</t>
  </si>
  <si>
    <t>106</t>
  </si>
  <si>
    <t>553315440</t>
  </si>
  <si>
    <t>zárubeň ocelová pro sádrokarton S 150 1100 L/P</t>
  </si>
  <si>
    <t>712902553</t>
  </si>
  <si>
    <t>107</t>
  </si>
  <si>
    <t>763181322</t>
  </si>
  <si>
    <t>Montáž dvoukřídlové kovové zárubně v do 4,75 m SDK příčka</t>
  </si>
  <si>
    <t>2129995078</t>
  </si>
  <si>
    <t>1                                          "D05"</t>
  </si>
  <si>
    <t>108</t>
  </si>
  <si>
    <t>5533133201</t>
  </si>
  <si>
    <t>zárubeň ocelová pro sádrokarton s drážkou S 150 DV 1650 dvoukřídlá</t>
  </si>
  <si>
    <t>-1490765289</t>
  </si>
  <si>
    <t>109</t>
  </si>
  <si>
    <t>763182411</t>
  </si>
  <si>
    <t>SDK opláštění obvodu střešního okna z desek a UA profilů hloubky do 0,5 m</t>
  </si>
  <si>
    <t>125782063</t>
  </si>
  <si>
    <t>(0,8+1,2)*2*7</t>
  </si>
  <si>
    <t>(0,7+1,2)*2*1</t>
  </si>
  <si>
    <t>110</t>
  </si>
  <si>
    <t>998763302</t>
  </si>
  <si>
    <t>Přesun hmot tonážní pro sádrokartonové konstrukce v objektech v do 12 m</t>
  </si>
  <si>
    <t>-672511747</t>
  </si>
  <si>
    <t>111</t>
  </si>
  <si>
    <t>998763381</t>
  </si>
  <si>
    <t>Příplatek k přesunu hmot tonážní 763 SDK prováděný bez použití mechanizace</t>
  </si>
  <si>
    <t>719654954</t>
  </si>
  <si>
    <t>764</t>
  </si>
  <si>
    <t>Konstrukce klempířské</t>
  </si>
  <si>
    <t>112</t>
  </si>
  <si>
    <t>764216644</t>
  </si>
  <si>
    <t>Oplechování rovných parapetů celoplošně lepené z Pz s povrchovou úpravou rš 330 mm</t>
  </si>
  <si>
    <t>467595393</t>
  </si>
  <si>
    <t>1,6                                            "K02 - viz výkr.č. D.1.1.2.11"</t>
  </si>
  <si>
    <t>113</t>
  </si>
  <si>
    <t>7642166511</t>
  </si>
  <si>
    <t>Oplechování rovných parapetů celoplošně lepené z Pz s povrchovou úpravou rš 930 mm</t>
  </si>
  <si>
    <t>119445072</t>
  </si>
  <si>
    <t>1,6*4                                         "K01 - viz výkr.č. D.1.1.2.11"</t>
  </si>
  <si>
    <t>114</t>
  </si>
  <si>
    <t>764314611</t>
  </si>
  <si>
    <t>Lemování prostupů střech s krytinou prejzovou nebo vlnitou bez lišty z Pz s povrchovou úpravou</t>
  </si>
  <si>
    <t>1419266385</t>
  </si>
  <si>
    <t>(0,5+0,5)*2*0,5                                        "K03 - viz výkr.č. D.1.1.2.11"</t>
  </si>
  <si>
    <t>115</t>
  </si>
  <si>
    <t>764315603</t>
  </si>
  <si>
    <t>Lemování trub, konzol,držáků z Pz s povrch úpravou střech s krytinou prejzovou, vlnitou D do 150 mm</t>
  </si>
  <si>
    <t>1012987340</t>
  </si>
  <si>
    <t>8                                                "VZT"</t>
  </si>
  <si>
    <t>116</t>
  </si>
  <si>
    <t>764315604</t>
  </si>
  <si>
    <t>Lemování trub, konzol,držáků z Pz s povrch úpravou střech s krytinou prejzovou, vlnitou D do 200 mm</t>
  </si>
  <si>
    <t>1394896600</t>
  </si>
  <si>
    <t>2                                                "VZT"</t>
  </si>
  <si>
    <t>117</t>
  </si>
  <si>
    <t>998764102</t>
  </si>
  <si>
    <t>Přesun hmot tonážní pro konstrukce klempířské v objektech v do 12 m</t>
  </si>
  <si>
    <t>90419852</t>
  </si>
  <si>
    <t>118</t>
  </si>
  <si>
    <t>998764181</t>
  </si>
  <si>
    <t>Příplatek k přesunu hmot tonážní 764 prováděný bez použití mechanizace</t>
  </si>
  <si>
    <t>65035636</t>
  </si>
  <si>
    <t>765</t>
  </si>
  <si>
    <t>Krytina skládaná</t>
  </si>
  <si>
    <t>119</t>
  </si>
  <si>
    <t>765111803</t>
  </si>
  <si>
    <t>Demontáž krytiny keramické drážkové sklonu do 30° na sucho k dalšímu použití</t>
  </si>
  <si>
    <t>822806025</t>
  </si>
  <si>
    <t>120</t>
  </si>
  <si>
    <t>765191901</t>
  </si>
  <si>
    <t>Demontáž pojistné hydroizolační fólie kladené ve sklonu do 30°</t>
  </si>
  <si>
    <t>1906846499</t>
  </si>
  <si>
    <t>121</t>
  </si>
  <si>
    <t>765111015</t>
  </si>
  <si>
    <t>Montáž krytiny keramické drážkové sklonu do 30° na sucho přes 11 do 12 ks/m2</t>
  </si>
  <si>
    <t>1513179054</t>
  </si>
  <si>
    <t xml:space="preserve">2,0                                    "zakrytí stávajících prostupů střechou" </t>
  </si>
  <si>
    <t>122</t>
  </si>
  <si>
    <t>765111503</t>
  </si>
  <si>
    <t>Příplatek k montáži krytiny keramické za připevňovací prostředky za sklon přes 30° do 40°</t>
  </si>
  <si>
    <t>299746760</t>
  </si>
  <si>
    <t>123</t>
  </si>
  <si>
    <t>765111813</t>
  </si>
  <si>
    <t>Příplatek k demontáži krytiny keramické drážkové k dalšímu použití za sklon nad 30°</t>
  </si>
  <si>
    <t>1359395976</t>
  </si>
  <si>
    <t>124</t>
  </si>
  <si>
    <t>765191041</t>
  </si>
  <si>
    <t>Montáž pojistné hydroizolační fólie střešních prostupů DN do 150 mm</t>
  </si>
  <si>
    <t>-144307405</t>
  </si>
  <si>
    <t>10                                          "K3"</t>
  </si>
  <si>
    <t>125</t>
  </si>
  <si>
    <t>765191045</t>
  </si>
  <si>
    <t>Montáž pojistné hydroizolační fólie střešních prostupů plochy přes 1m2</t>
  </si>
  <si>
    <t>2012869011</t>
  </si>
  <si>
    <t>1                                                   "střešní okno"</t>
  </si>
  <si>
    <t>126</t>
  </si>
  <si>
    <t>283292930</t>
  </si>
  <si>
    <t>membrána podstřešní  115 g/m2, barva červená</t>
  </si>
  <si>
    <t>-671972038</t>
  </si>
  <si>
    <t>127</t>
  </si>
  <si>
    <t>998765102</t>
  </si>
  <si>
    <t>Přesun hmot tonážní pro krytiny skládané v objektech v do 12 m</t>
  </si>
  <si>
    <t>-355292948</t>
  </si>
  <si>
    <t>128</t>
  </si>
  <si>
    <t>998765181</t>
  </si>
  <si>
    <t>Příplatek k přesunu hmot tonážní 765 prováděný bez použití mechanizace</t>
  </si>
  <si>
    <t>414955505</t>
  </si>
  <si>
    <t>766</t>
  </si>
  <si>
    <t>Konstrukce truhlářské</t>
  </si>
  <si>
    <t>129</t>
  </si>
  <si>
    <t>766622832</t>
  </si>
  <si>
    <t>Demontáž rámu zdvojených oken dřevěných nebo plastových do 2m2 k opětovnému použití</t>
  </si>
  <si>
    <t>-2045760666</t>
  </si>
  <si>
    <t xml:space="preserve">1,6*1,0                                   </t>
  </si>
  <si>
    <t>(1,83+0,4)/2*1,4*4</t>
  </si>
  <si>
    <t>Mezisoučet                                       "2.n.p."</t>
  </si>
  <si>
    <t>130</t>
  </si>
  <si>
    <t>766622125</t>
  </si>
  <si>
    <t>Montáž plastových oken plochy přes 1 m2 otevíravých výšky do 1,5 m s rámem do dřevěné kce</t>
  </si>
  <si>
    <t>2135337347</t>
  </si>
  <si>
    <t>4*(1,56+0,4)/2*1,4                                 "O01"</t>
  </si>
  <si>
    <t>1*1,6*1,0                                                    "O02"</t>
  </si>
  <si>
    <t>131</t>
  </si>
  <si>
    <t>611960001</t>
  </si>
  <si>
    <t>Plastová okna a balkonové dveře</t>
  </si>
  <si>
    <t>1300353235</t>
  </si>
  <si>
    <t>4*(1,56+0,4)/2*1,4                                  "O01 - viz výkr.č. D.1.1.2.11"</t>
  </si>
  <si>
    <t>1*1,6*1,0                                                     "O02 - viz výkr.č. D.1.1.2.11"</t>
  </si>
  <si>
    <t>132</t>
  </si>
  <si>
    <t>766629215</t>
  </si>
  <si>
    <t>Příplatek k montáži oken rovné ostění připojovací spára do 45 mm</t>
  </si>
  <si>
    <t>-849439305</t>
  </si>
  <si>
    <t>(1,56+1,51+0,4+1,51)*4            "O01"</t>
  </si>
  <si>
    <t>(1,6+1,0)*2*1                               "O02"</t>
  </si>
  <si>
    <t>133</t>
  </si>
  <si>
    <t>766660001</t>
  </si>
  <si>
    <t>Montáž dveřních křídel otvíravých 1křídlových š do 0,8 m do ocelové zárubně</t>
  </si>
  <si>
    <t>-334033305</t>
  </si>
  <si>
    <t>134</t>
  </si>
  <si>
    <t>611617210</t>
  </si>
  <si>
    <t>dveře vnitřní hladké dýhované plné 1křídlové 80x197 cm dub</t>
  </si>
  <si>
    <t>-1891958366</t>
  </si>
  <si>
    <t>2                                           "D04 - viz výkr.č. D.1.1.2.11"</t>
  </si>
  <si>
    <t>135</t>
  </si>
  <si>
    <t>766660002</t>
  </si>
  <si>
    <t>Montáž dveřních křídel otvíravých 1křídlových š přes 0,8 m do ocelové zárubně</t>
  </si>
  <si>
    <t>-1371036086</t>
  </si>
  <si>
    <t>136</t>
  </si>
  <si>
    <t>611617250</t>
  </si>
  <si>
    <t>dveře vnitřní hladké dýhované plné 1křídlové 90x197 cm dub</t>
  </si>
  <si>
    <t>1805819803</t>
  </si>
  <si>
    <t>1                                           "D03 - viz výkr.č. D.1.1.2.11"</t>
  </si>
  <si>
    <t>137</t>
  </si>
  <si>
    <t>6116172501</t>
  </si>
  <si>
    <t>dveře vnitřní hladké dýhované plné 1křídlové 110x197 cm dub</t>
  </si>
  <si>
    <t>-864411596</t>
  </si>
  <si>
    <t>1                                           "D02 - viz výkr.č. D.1.1.2.11"</t>
  </si>
  <si>
    <t>138</t>
  </si>
  <si>
    <t>766660012</t>
  </si>
  <si>
    <t>Montáž dveřních křídel otvíravých 2křídlových š přes 1,45 m do ocelové zárubně</t>
  </si>
  <si>
    <t>1133351838</t>
  </si>
  <si>
    <t>139</t>
  </si>
  <si>
    <t>611617400</t>
  </si>
  <si>
    <t>dveře vnitřní hladké dýhované plné 2křídlové 165x197 cm dub</t>
  </si>
  <si>
    <t>539823715</t>
  </si>
  <si>
    <t>1                                           "D05 - viz výkr.č. D.1.1.2.11"</t>
  </si>
  <si>
    <t>140</t>
  </si>
  <si>
    <t>766660022</t>
  </si>
  <si>
    <t>Montáž dveřních křídel otvíravých 1křídlových š přes 0,8 m požárních do ocelové zárubně</t>
  </si>
  <si>
    <t>1314001924</t>
  </si>
  <si>
    <t>141</t>
  </si>
  <si>
    <t>611653140</t>
  </si>
  <si>
    <t>dveře vnitřní protipožární hladké dýhované 1křídlé 90x197 cm</t>
  </si>
  <si>
    <t>-102266</t>
  </si>
  <si>
    <t>1                                           "D01 - viz výkr.č. D.1.1.2.11"</t>
  </si>
  <si>
    <t>142</t>
  </si>
  <si>
    <t>766660720</t>
  </si>
  <si>
    <t>Osazení větrací mřížky s vyříznutím otvoru</t>
  </si>
  <si>
    <t>-336638383</t>
  </si>
  <si>
    <t>2                                          "D05"</t>
  </si>
  <si>
    <t>143</t>
  </si>
  <si>
    <t>429728960</t>
  </si>
  <si>
    <t>žaluzie jednoduchá vnitřní 500x400 mm</t>
  </si>
  <si>
    <t>-1072746417</t>
  </si>
  <si>
    <t>2                                           "D05 - viz výkr.č. D.1.1.2.11"</t>
  </si>
  <si>
    <t>144</t>
  </si>
  <si>
    <t>766660722</t>
  </si>
  <si>
    <t>Montáž dveřního kování - zámku</t>
  </si>
  <si>
    <t>-484681176</t>
  </si>
  <si>
    <t>145</t>
  </si>
  <si>
    <t>549960003</t>
  </si>
  <si>
    <t>Dveřní kování</t>
  </si>
  <si>
    <t>110605214</t>
  </si>
  <si>
    <t>146</t>
  </si>
  <si>
    <t>766671022</t>
  </si>
  <si>
    <t>Montáž střešního okna do krytiny tvarované 66 x 118 cm</t>
  </si>
  <si>
    <t>-1441694309</t>
  </si>
  <si>
    <t>1                                          "O03"</t>
  </si>
  <si>
    <t>147</t>
  </si>
  <si>
    <t>6112402201</t>
  </si>
  <si>
    <t>okno střešní  66 x 118 cm</t>
  </si>
  <si>
    <t>-1882168171</t>
  </si>
  <si>
    <t>1                                           "O03 - viz výkr.č. D.1.1.2.11"</t>
  </si>
  <si>
    <t>148</t>
  </si>
  <si>
    <t>611241510</t>
  </si>
  <si>
    <t>lemování oken  EDW  66 x 118</t>
  </si>
  <si>
    <t>1750659583</t>
  </si>
  <si>
    <t>149</t>
  </si>
  <si>
    <t>766671024</t>
  </si>
  <si>
    <t>Montáž střešního okna do krytiny tvarované 78 x 118 cm</t>
  </si>
  <si>
    <t>-225326965</t>
  </si>
  <si>
    <t>7                                          "O04"</t>
  </si>
  <si>
    <t>150</t>
  </si>
  <si>
    <t>6112402401</t>
  </si>
  <si>
    <t>okno střešní  78 x 118 cm</t>
  </si>
  <si>
    <t>177847805</t>
  </si>
  <si>
    <t>7                                           "O04 - viz výkr.č. D.1.1.2.11"</t>
  </si>
  <si>
    <t>151</t>
  </si>
  <si>
    <t>611241530</t>
  </si>
  <si>
    <t>lemování oken  EDW  78 x 118</t>
  </si>
  <si>
    <t>349591624</t>
  </si>
  <si>
    <t>152</t>
  </si>
  <si>
    <t>766673810</t>
  </si>
  <si>
    <t>Demontáž střešního okna vlnitá krytina do 30°</t>
  </si>
  <si>
    <t>-861211936</t>
  </si>
  <si>
    <t>153</t>
  </si>
  <si>
    <t>766694112</t>
  </si>
  <si>
    <t>Montáž parapetních desek dřevěných nebo plastových šířky do 30 cm délky do 1,6 m</t>
  </si>
  <si>
    <t>-765941375</t>
  </si>
  <si>
    <t>4                                                    "O01"</t>
  </si>
  <si>
    <t>1                                                    "O02"</t>
  </si>
  <si>
    <t>154</t>
  </si>
  <si>
    <t>611444010</t>
  </si>
  <si>
    <t>parapet plastový vnitřní -  komůrkový 25 x 2 x 100 cm</t>
  </si>
  <si>
    <t>-1042876284</t>
  </si>
  <si>
    <t>4*1,56                                                    "O01"</t>
  </si>
  <si>
    <t>1*1,50                                                    "O02"</t>
  </si>
  <si>
    <t>Mezisoučet                                          "V01" - viz výkr.č. D.1.1.2.11</t>
  </si>
  <si>
    <t>155</t>
  </si>
  <si>
    <t>998766102</t>
  </si>
  <si>
    <t>Přesun hmot tonážní pro konstrukce truhlářské v objektech v do 12 m</t>
  </si>
  <si>
    <t>867273135</t>
  </si>
  <si>
    <t>156</t>
  </si>
  <si>
    <t>998766181</t>
  </si>
  <si>
    <t>Příplatek k přesunu hmot tonážní 766 prováděný bez použití mechanizace</t>
  </si>
  <si>
    <t>29323360</t>
  </si>
  <si>
    <t>767</t>
  </si>
  <si>
    <t>Konstrukce zámečnické</t>
  </si>
  <si>
    <t>157</t>
  </si>
  <si>
    <t>767161111</t>
  </si>
  <si>
    <t>Montáž zábradlí rovného z trubek do zdi hmotnosti do 20 kg</t>
  </si>
  <si>
    <t>704119640</t>
  </si>
  <si>
    <t>1,75                                         "Z02"</t>
  </si>
  <si>
    <t>158</t>
  </si>
  <si>
    <t>5539600091</t>
  </si>
  <si>
    <t>Schodišťové zábradlí - Z02</t>
  </si>
  <si>
    <t>1522508108</t>
  </si>
  <si>
    <t>1,75                                          "Z02 - viz výkr.č. D.1.1.2.11"</t>
  </si>
  <si>
    <t>159</t>
  </si>
  <si>
    <t>767165111</t>
  </si>
  <si>
    <t>Montáž zábradlí rovného madla z trubek nebo tenkostěnných profilů šroubovaného</t>
  </si>
  <si>
    <t>958136680</t>
  </si>
  <si>
    <t>9,5                                             "Z01"</t>
  </si>
  <si>
    <t>160</t>
  </si>
  <si>
    <t>5539600211</t>
  </si>
  <si>
    <t>Schodišťové madlo - Z01</t>
  </si>
  <si>
    <t>-1163212683</t>
  </si>
  <si>
    <t>9,5                                              "Z01 - viz výkr.č. D.1.1.2.11"</t>
  </si>
  <si>
    <t>161</t>
  </si>
  <si>
    <t>7675848111</t>
  </si>
  <si>
    <t>Demontáž protidešťové žaluzie</t>
  </si>
  <si>
    <t>-443142949</t>
  </si>
  <si>
    <t>1                                       "protidešťová žaluzie"</t>
  </si>
  <si>
    <t>162</t>
  </si>
  <si>
    <t>998767102</t>
  </si>
  <si>
    <t>Přesun hmot tonážní pro zámečnické konstrukce v objektech v do 12 m</t>
  </si>
  <si>
    <t>177823857</t>
  </si>
  <si>
    <t>163</t>
  </si>
  <si>
    <t>998767181</t>
  </si>
  <si>
    <t>Příplatek k přesunu hmot tonážní 767 prováděný bez použití mechanizace</t>
  </si>
  <si>
    <t>156309293</t>
  </si>
  <si>
    <t>776</t>
  </si>
  <si>
    <t>Podlahy povlakové</t>
  </si>
  <si>
    <t>164</t>
  </si>
  <si>
    <t>776111112</t>
  </si>
  <si>
    <t>Broušení betonového podkladu povlakových podlah</t>
  </si>
  <si>
    <t>1586997286</t>
  </si>
  <si>
    <t>8,26+96,6+11,26+11,58+19,91    "201,204,205,206,207"</t>
  </si>
  <si>
    <t>2,805*2,65-1,9*1,45                        "202"</t>
  </si>
  <si>
    <t>Mezisoučet                                  "P1,P2"</t>
  </si>
  <si>
    <t>165</t>
  </si>
  <si>
    <t>776111211</t>
  </si>
  <si>
    <t>Broušení schodišťových stupnic š do 300 mm</t>
  </si>
  <si>
    <t>-1103489661</t>
  </si>
  <si>
    <t>21*1,2                                                      "P2 - 202"</t>
  </si>
  <si>
    <t>166</t>
  </si>
  <si>
    <t>776111221</t>
  </si>
  <si>
    <t>Broušení schodišťových podstupnic v do 200 mm</t>
  </si>
  <si>
    <t>-1814724792</t>
  </si>
  <si>
    <t>21*1,2                                          "P2 - 202"</t>
  </si>
  <si>
    <t>167</t>
  </si>
  <si>
    <t>776111311</t>
  </si>
  <si>
    <t>Vysátí podkladu povlakových podlah</t>
  </si>
  <si>
    <t>1613527524</t>
  </si>
  <si>
    <t>168</t>
  </si>
  <si>
    <t>776111321</t>
  </si>
  <si>
    <t>Vysátí schodišťových stupnic š do 300 mm</t>
  </si>
  <si>
    <t>-423553893</t>
  </si>
  <si>
    <t>169</t>
  </si>
  <si>
    <t>776111331</t>
  </si>
  <si>
    <t>Vysátí schodišťových podstupnic v do 200 mm</t>
  </si>
  <si>
    <t>408633793</t>
  </si>
  <si>
    <t>170</t>
  </si>
  <si>
    <t>776121111</t>
  </si>
  <si>
    <t>Vodou ředitelná penetrace savého podkladu povlakových podlah ředěná v poměru 1:3</t>
  </si>
  <si>
    <t>1759260326</t>
  </si>
  <si>
    <t>171</t>
  </si>
  <si>
    <t>776121211</t>
  </si>
  <si>
    <t>Penetrace schodišťových stupnic š do 300 mm</t>
  </si>
  <si>
    <t>-1621737324</t>
  </si>
  <si>
    <t>172</t>
  </si>
  <si>
    <t>776121221</t>
  </si>
  <si>
    <t>Penetrace schodišťových podstupnic v do 200 mm</t>
  </si>
  <si>
    <t>-1340474946</t>
  </si>
  <si>
    <t>173</t>
  </si>
  <si>
    <t>776141111</t>
  </si>
  <si>
    <t>Vyrovnání podkladu povlakových podlah stěrkou pevnosti 20 MPa tl 3 mm</t>
  </si>
  <si>
    <t>-254262640</t>
  </si>
  <si>
    <t>174</t>
  </si>
  <si>
    <t>776142111</t>
  </si>
  <si>
    <t>Vyrovnání schodišťových stupnic š do 300 samonivelační stěrkou pevnosti 35 MPa tl 3 mm</t>
  </si>
  <si>
    <t>1331518422</t>
  </si>
  <si>
    <t>175</t>
  </si>
  <si>
    <t>776143111</t>
  </si>
  <si>
    <t>Tmelení schodišťových podstupnic v do 200 mm stěrkou  tl 3 mm</t>
  </si>
  <si>
    <t>-664160890</t>
  </si>
  <si>
    <t>176</t>
  </si>
  <si>
    <t>776221111</t>
  </si>
  <si>
    <t>Lepení pásů z PVC standardním lepidlem</t>
  </si>
  <si>
    <t>-1860906255</t>
  </si>
  <si>
    <t>177</t>
  </si>
  <si>
    <t>2841102501</t>
  </si>
  <si>
    <t>vinilové, homogenní, zátěžové, antistatické tl. 2,00 mm, protiskluzné, bezpečnostní</t>
  </si>
  <si>
    <t>-1423264427</t>
  </si>
  <si>
    <t>fig11*1,1</t>
  </si>
  <si>
    <t>178</t>
  </si>
  <si>
    <t>776223112</t>
  </si>
  <si>
    <t>Spoj povlakových podlahovin z PVC svařováním za studena</t>
  </si>
  <si>
    <t>-1023070222</t>
  </si>
  <si>
    <t>fig11/1,5</t>
  </si>
  <si>
    <t>179</t>
  </si>
  <si>
    <t>776321111</t>
  </si>
  <si>
    <t>Montáž podlahovin z PVC na stupnice šířky do 300 mm</t>
  </si>
  <si>
    <t>1769144789</t>
  </si>
  <si>
    <t>180</t>
  </si>
  <si>
    <t>560041279</t>
  </si>
  <si>
    <t>fig12*0,30*1,1</t>
  </si>
  <si>
    <t>181</t>
  </si>
  <si>
    <t>776321211</t>
  </si>
  <si>
    <t>Montáž podlahovin z PVC na podstupnice výšky do 200 mm</t>
  </si>
  <si>
    <t>757924540</t>
  </si>
  <si>
    <t>182</t>
  </si>
  <si>
    <t>711718709</t>
  </si>
  <si>
    <t>fig13*0,20*1,1</t>
  </si>
  <si>
    <t>183</t>
  </si>
  <si>
    <t>776411112</t>
  </si>
  <si>
    <t>Montáž obvodových soklíků výšky  do 100 mm</t>
  </si>
  <si>
    <t>-1906936722</t>
  </si>
  <si>
    <t>184</t>
  </si>
  <si>
    <t>284110100</t>
  </si>
  <si>
    <t>lišta speciální soklová PVC 10340 20 x 100 mm role 50 m</t>
  </si>
  <si>
    <t>1475067882</t>
  </si>
  <si>
    <t>fig11*1,02</t>
  </si>
  <si>
    <t>185</t>
  </si>
  <si>
    <t>776411121</t>
  </si>
  <si>
    <t>Montáž schodišťových soklíků výšky do 60 mm</t>
  </si>
  <si>
    <t>1177708890</t>
  </si>
  <si>
    <t>(0,3+0,2)*2*21</t>
  </si>
  <si>
    <t>186</t>
  </si>
  <si>
    <t>2841100801</t>
  </si>
  <si>
    <t>lišta speciální soklová PVC  16 x 60 mm role 50 m</t>
  </si>
  <si>
    <t>899779050</t>
  </si>
  <si>
    <t>(0,3+0,2)*2*21*1,10</t>
  </si>
  <si>
    <t>187</t>
  </si>
  <si>
    <t>776421311</t>
  </si>
  <si>
    <t>Montáž přechodových samolepících lišt</t>
  </si>
  <si>
    <t>-1550605824</t>
  </si>
  <si>
    <t>2,2                                          "V05"</t>
  </si>
  <si>
    <t>188</t>
  </si>
  <si>
    <t>553431160</t>
  </si>
  <si>
    <t>hliníkový přechodový profil  40 stříbro, zlato, champagne</t>
  </si>
  <si>
    <t>837454298</t>
  </si>
  <si>
    <t>2,2                                           "V05 - viz výkr.č. D.1.1.2.11"</t>
  </si>
  <si>
    <t>189</t>
  </si>
  <si>
    <t>776431111</t>
  </si>
  <si>
    <t>Montáž schodišťových hran lepených</t>
  </si>
  <si>
    <t>-1784899941</t>
  </si>
  <si>
    <t>1,2*21</t>
  </si>
  <si>
    <t>190</t>
  </si>
  <si>
    <t>2834216001</t>
  </si>
  <si>
    <t xml:space="preserve">hrana schodová kovová  30/35/3 mm  </t>
  </si>
  <si>
    <t>88046295</t>
  </si>
  <si>
    <t>1,2*21*1,1                                           "V04 - viz výkr.č. D.1.1.2.11"</t>
  </si>
  <si>
    <t>191</t>
  </si>
  <si>
    <t>998776102</t>
  </si>
  <si>
    <t>Přesun hmot tonážní pro podlahy povlakové v objektech v do 12 m</t>
  </si>
  <si>
    <t>-659091145</t>
  </si>
  <si>
    <t>192</t>
  </si>
  <si>
    <t>998776181</t>
  </si>
  <si>
    <t>Příplatek k přesunu hmot tonážní 776 prováděný bez použití mechanizace</t>
  </si>
  <si>
    <t>-1222533146</t>
  </si>
  <si>
    <t>777</t>
  </si>
  <si>
    <t>Podlahy lité</t>
  </si>
  <si>
    <t>193</t>
  </si>
  <si>
    <t>777115031</t>
  </si>
  <si>
    <t>Podlahy lité epoxidové tl 3 mm</t>
  </si>
  <si>
    <t>-1917566901</t>
  </si>
  <si>
    <t>14,1                                          "208"</t>
  </si>
  <si>
    <t>Mezisoučet                            "P3"</t>
  </si>
  <si>
    <t>194</t>
  </si>
  <si>
    <t>998777102</t>
  </si>
  <si>
    <t>Přesun hmot tonážní pro podlahy lité v objektech v do 12 m</t>
  </si>
  <si>
    <t>-813323486</t>
  </si>
  <si>
    <t>195</t>
  </si>
  <si>
    <t>998777181</t>
  </si>
  <si>
    <t>Příplatek k přesunu hmot tonážní 777 prováděný bez použití mechanizace</t>
  </si>
  <si>
    <t>964780117</t>
  </si>
  <si>
    <t>781</t>
  </si>
  <si>
    <t>Dokončovací práce - obklady</t>
  </si>
  <si>
    <t>196</t>
  </si>
  <si>
    <t>781474115</t>
  </si>
  <si>
    <t>Montáž obkladů vnitřních keramických hladkých do 25 ks/m2 lepených flexibilním lepidlem</t>
  </si>
  <si>
    <t>897293152</t>
  </si>
  <si>
    <t>(1,455+3,385-0,685+0,75+(3,385+0,75)*11+1,0)*1,5</t>
  </si>
  <si>
    <t>197</t>
  </si>
  <si>
    <t>597960002</t>
  </si>
  <si>
    <t>Keramické obklady - cena 300 Kč/m2</t>
  </si>
  <si>
    <t>699199834</t>
  </si>
  <si>
    <t>fig41*1,05</t>
  </si>
  <si>
    <t>198</t>
  </si>
  <si>
    <t>781494511</t>
  </si>
  <si>
    <t>Plastové profily ukončovací lepené flexibilním lepidlem</t>
  </si>
  <si>
    <t>-1001864557</t>
  </si>
  <si>
    <t>(1,455+3,385-0,685+0,75+(3,385+0,75)*11+1,0)</t>
  </si>
  <si>
    <t>199</t>
  </si>
  <si>
    <t>998781102</t>
  </si>
  <si>
    <t>Přesun hmot tonážní pro obklady keramické v objektech v do 12 m</t>
  </si>
  <si>
    <t>-701957636</t>
  </si>
  <si>
    <t>200</t>
  </si>
  <si>
    <t>998781181</t>
  </si>
  <si>
    <t>Příplatek k přesunu hmot tonážní 781 prováděný bez použití mechanizace</t>
  </si>
  <si>
    <t>573837067</t>
  </si>
  <si>
    <t>783</t>
  </si>
  <si>
    <t>Dokončovací práce - nátěry</t>
  </si>
  <si>
    <t>201</t>
  </si>
  <si>
    <t>783213121</t>
  </si>
  <si>
    <t>Napouštěcí dvojnásobný syntetický fungicidní nátěr tesařských konstrukcí zabudovaných do konstrukce</t>
  </si>
  <si>
    <t>2139570194</t>
  </si>
  <si>
    <t>(23,03-0,3)*(5,7+5,7)                                         "plocha střechy"</t>
  </si>
  <si>
    <t xml:space="preserve">-(3,25+0,1+2,4)*(5,7-2,1)                                "schodiště, výtahová šachta"   </t>
  </si>
  <si>
    <t>(9,96-0,45*2)*(1,1+(4,2-1,1)/2)*5                  "plné vazby"</t>
  </si>
  <si>
    <t>202</t>
  </si>
  <si>
    <t>783314201</t>
  </si>
  <si>
    <t>Základní antikorozní jednonásobný syntetický standardní nátěr zámečnických konstrukcí</t>
  </si>
  <si>
    <t>-2028806936</t>
  </si>
  <si>
    <t>((0,8+2*1,97)*2+(0,9+2*1,97)*2+(1,1+2*1,97)*1)*0,25</t>
  </si>
  <si>
    <t>(1,65+2*1,97)*1*0,25</t>
  </si>
  <si>
    <t>Mezisoučet                                     "zárubně"</t>
  </si>
  <si>
    <t>203</t>
  </si>
  <si>
    <t>783317101</t>
  </si>
  <si>
    <t>Krycí jednonásobný syntetický standardní nátěr zámečnických konstrukcí</t>
  </si>
  <si>
    <t>-61632871</t>
  </si>
  <si>
    <t>204</t>
  </si>
  <si>
    <t>783913151</t>
  </si>
  <si>
    <t>Penetrační syntetický nátěr hladkých betonových podlah</t>
  </si>
  <si>
    <t>-1889116219</t>
  </si>
  <si>
    <t>1,98                                           "203"</t>
  </si>
  <si>
    <t>205</t>
  </si>
  <si>
    <t>783917151</t>
  </si>
  <si>
    <t>Krycí jednonásobný syntetický nátěr betonové podlahy</t>
  </si>
  <si>
    <t>2051290034</t>
  </si>
  <si>
    <t>1,98                                            "203"</t>
  </si>
  <si>
    <t>784</t>
  </si>
  <si>
    <t>Dokončovací práce - malby a tapety</t>
  </si>
  <si>
    <t>206</t>
  </si>
  <si>
    <t>784181107</t>
  </si>
  <si>
    <t>Základní akrylátová jednonásobná penetrace podkladu na schodišti o výšce podlaží do 3,80 m</t>
  </si>
  <si>
    <t>465341153</t>
  </si>
  <si>
    <t>(2,4+3,4)*2*2,82                                  "1.p.p. - schodiště"</t>
  </si>
  <si>
    <t>(2,65+3,55)*2*3,74                              "1.n.p. - schodiště"</t>
  </si>
  <si>
    <t>(2,65+2,655+2,805)*2*3,24               "2.n.p. - schodiště"</t>
  </si>
  <si>
    <t>(1,2+1,58)*2*2,65                                 "1.p.p. - předsíň"</t>
  </si>
  <si>
    <t>(1,2+1,65)*2*3,57                                 "1.n.p. - předsíň"</t>
  </si>
  <si>
    <t>(3,755+2,2)*2,35                                   "2.n.p. - chodba"</t>
  </si>
  <si>
    <t xml:space="preserve">3,755*1,2+3,75*(1,2+3,4)/2              "2.n.p. - strojovna"  </t>
  </si>
  <si>
    <t>1,455*2,7                                                 "2.n.p. - 204"</t>
  </si>
  <si>
    <t>Mezisoučet                                 "stěny"</t>
  </si>
  <si>
    <t>7,55+1,9                                        "1.p.p. - schodiště a předsíň"</t>
  </si>
  <si>
    <t>9,43+2,32                                      "1.n.p. - schodiště a předsíň"</t>
  </si>
  <si>
    <t xml:space="preserve">12,06                                              "2.n.p. - schodiště a chodba" </t>
  </si>
  <si>
    <t>Mezisoučet                                  "stropy"</t>
  </si>
  <si>
    <t>207</t>
  </si>
  <si>
    <t>784181109</t>
  </si>
  <si>
    <t>Základní akrylátová jednonásobná penetrace podkladu na schodišti o výšce podlaží do 5,00 m</t>
  </si>
  <si>
    <t>-1316968504</t>
  </si>
  <si>
    <t>(1,2+1,58)*2*(0,5+2,82+3,74+3,24)   "výtahová šachta"</t>
  </si>
  <si>
    <t>1,98                                               "výtahová šachta"</t>
  </si>
  <si>
    <t>208</t>
  </si>
  <si>
    <t>784221101</t>
  </si>
  <si>
    <t>Dvojnásobné bílé malby  ze směsí za sucha dobře otěruvzdorných v místnostech do 3,80 m</t>
  </si>
  <si>
    <t>-1908782314</t>
  </si>
  <si>
    <t>(fig21+fig22+fig23)*2</t>
  </si>
  <si>
    <t>Mezisoučet                                                    "SDK"</t>
  </si>
  <si>
    <t>209</t>
  </si>
  <si>
    <t>784221107</t>
  </si>
  <si>
    <t>Dvojnásobné bílé malby  ze směsí za sucha dobře otěruvzdorných na schodišti do 3,80 m</t>
  </si>
  <si>
    <t>-1378018152</t>
  </si>
  <si>
    <t>210</t>
  </si>
  <si>
    <t>784221109</t>
  </si>
  <si>
    <t>Dvojnásobné bílé malby  ze směsí za sucha dobře otěruvzdorných na schodišti do 5,00 m</t>
  </si>
  <si>
    <t>983226404</t>
  </si>
  <si>
    <t>786</t>
  </si>
  <si>
    <t>Dokončovací práce - čalounické úpravy</t>
  </si>
  <si>
    <t>211</t>
  </si>
  <si>
    <t>786627103</t>
  </si>
  <si>
    <t>Zastiňující žaluzie do oken střešních  rozměru 78x118 cm</t>
  </si>
  <si>
    <t>222433064</t>
  </si>
  <si>
    <t>7+1</t>
  </si>
  <si>
    <t>212</t>
  </si>
  <si>
    <t>998786102</t>
  </si>
  <si>
    <t>Přesun hmot tonážní pro čalounické úpravy v objektech v do 12 m</t>
  </si>
  <si>
    <t>424348932</t>
  </si>
  <si>
    <t>213</t>
  </si>
  <si>
    <t>998786181</t>
  </si>
  <si>
    <t>Příplatek k přesunu hmot tonážní 786 prováděný bez použití mechanizace</t>
  </si>
  <si>
    <t>-1509025865</t>
  </si>
  <si>
    <t>Práce a dodávky M</t>
  </si>
  <si>
    <t>21-M</t>
  </si>
  <si>
    <t>Elektromontáže</t>
  </si>
  <si>
    <t>214</t>
  </si>
  <si>
    <t>999960006</t>
  </si>
  <si>
    <t>Elektroinstalace</t>
  </si>
  <si>
    <t>256</t>
  </si>
  <si>
    <t>869005992</t>
  </si>
  <si>
    <t>24-M</t>
  </si>
  <si>
    <t>Montáže vzduchotechnických zařízení</t>
  </si>
  <si>
    <t>215</t>
  </si>
  <si>
    <t>999960007</t>
  </si>
  <si>
    <t>VZT</t>
  </si>
  <si>
    <t>1685506508</t>
  </si>
  <si>
    <t>33-M</t>
  </si>
  <si>
    <t>Montáže dopr.zaříz.,sklad. zař. a váh</t>
  </si>
  <si>
    <t>216</t>
  </si>
  <si>
    <t>9999600161</t>
  </si>
  <si>
    <t>M+D jídelního výtahu nosnost 300 kg</t>
  </si>
  <si>
    <t>-665495151</t>
  </si>
  <si>
    <t>2 - Ostatní a vedlejší náklady</t>
  </si>
  <si>
    <t>VRN - Vedlejší rozpočtové náklady</t>
  </si>
  <si>
    <t xml:space="preserve">    VRN1 - Průzkumné, geodetické a projektové práce</t>
  </si>
  <si>
    <t xml:space="preserve">    VRN2 - Příprava staveniště</t>
  </si>
  <si>
    <t xml:space="preserve">    VRN3 - Zařízení staveniště</t>
  </si>
  <si>
    <t xml:space="preserve">    VRN4 - Inženýrská činnost</t>
  </si>
  <si>
    <t xml:space="preserve">    VRN5 - Finanční náklady</t>
  </si>
  <si>
    <t>VRN</t>
  </si>
  <si>
    <t>Vedlejší rozpočtové náklady</t>
  </si>
  <si>
    <t>VRN1</t>
  </si>
  <si>
    <t>Průzkumné, geodetické a projektové práce</t>
  </si>
  <si>
    <t>010001000</t>
  </si>
  <si>
    <t>Soubor</t>
  </si>
  <si>
    <t>1024</t>
  </si>
  <si>
    <t>1434943376</t>
  </si>
  <si>
    <t>VRN2</t>
  </si>
  <si>
    <t>Příprava staveniště</t>
  </si>
  <si>
    <t>020001000</t>
  </si>
  <si>
    <t>Dočasná dopravní opatření - náklady na vyhotovení návrhu dočasného dopravního značení, jeho projednání s dotčenými orgány a organizacemi, dodání dopravních značek a jích rozmístění a jejich údržba a následného odstranění po ukončení stavebních prací.</t>
  </si>
  <si>
    <t>294914992</t>
  </si>
  <si>
    <t>VRN3</t>
  </si>
  <si>
    <t>Zařízení staveniště</t>
  </si>
  <si>
    <t>030001000</t>
  </si>
  <si>
    <t>-81263335</t>
  </si>
  <si>
    <t>VRN4</t>
  </si>
  <si>
    <t>Inženýrská činnost</t>
  </si>
  <si>
    <t>040001000</t>
  </si>
  <si>
    <t>Zkoušky a revize - náklady zhotovitele na související s prováděním zkoušek a revizí předepsaných projektem, technickými normami nebo objednatelem, které jsou pro provedení a kolaudaci díla nezbytné - elektro, VZT , voda, topení.</t>
  </si>
  <si>
    <t>59810466</t>
  </si>
  <si>
    <t>VRN5</t>
  </si>
  <si>
    <t>Finanční náklady</t>
  </si>
  <si>
    <t>050001000</t>
  </si>
  <si>
    <t>-1406967847</t>
  </si>
  <si>
    <t>1) Rekapitulace stavby</t>
  </si>
  <si>
    <t>2) Rekapitulace objektů stavby a soupisů prací</t>
  </si>
  <si>
    <t>/</t>
  </si>
  <si>
    <t>1) Krycí list soupisu</t>
  </si>
  <si>
    <t>2) Rekapitulace</t>
  </si>
  <si>
    <t>3) Soupis prací</t>
  </si>
  <si>
    <t>Rekapitulace stavby</t>
  </si>
  <si>
    <t>Projektant</t>
  </si>
  <si>
    <t>Objekt</t>
  </si>
  <si>
    <t>2012</t>
  </si>
  <si>
    <t>1) Souhrnný list stavby</t>
  </si>
  <si>
    <t>2) Rekapitulace objektů</t>
  </si>
  <si>
    <t>2.0</t>
  </si>
  <si>
    <t>optimalizováno pro tisk sestav ve formátu A4 - na výšku</t>
  </si>
  <si>
    <t>0,01</t>
  </si>
  <si>
    <t>SOUHRNNÝ LIST STAVBY</t>
  </si>
  <si>
    <t>souchrudim</t>
  </si>
  <si>
    <t>VYBUDOVÁNÍ UČEBNY PRAKTICKÉHO VYUČOVÁNÍ</t>
  </si>
  <si>
    <t>JKSO:</t>
  </si>
  <si>
    <t>02.11.2016</t>
  </si>
  <si>
    <t>Objednatel:</t>
  </si>
  <si>
    <t xml:space="preserve"> </t>
  </si>
  <si>
    <t>Zhotovitel:</t>
  </si>
  <si>
    <t>Ing. Karel Dovrtěl</t>
  </si>
  <si>
    <t>Zpracovatel:</t>
  </si>
  <si>
    <t>Náklady z rozpočtů</t>
  </si>
  <si>
    <t>ze</t>
  </si>
  <si>
    <t>Zpracovatel</t>
  </si>
  <si>
    <t>Datum a podpis:</t>
  </si>
  <si>
    <t>Razítko</t>
  </si>
  <si>
    <t>Objednavatel</t>
  </si>
  <si>
    <t>Zhotovitel</t>
  </si>
  <si>
    <t>REKAPITULACE OBJEKTŮ STAVBY</t>
  </si>
  <si>
    <t>1) Náklady z rozpočtů</t>
  </si>
  <si>
    <t>{7f5793ca-4875-4053-b56a-622fc4ce9c64}</t>
  </si>
  <si>
    <t>souchrudimUT</t>
  </si>
  <si>
    <t>D.1.4 UT  VYTÁPĚNÍ</t>
  </si>
  <si>
    <t>{c1ce8933-391b-4737-a7c1-1fabf6518505}</t>
  </si>
  <si>
    <t>Procent. zadání_x000D_
[% nákladů rozpočtu]</t>
  </si>
  <si>
    <t>Zařazení nákladů</t>
  </si>
  <si>
    <t>1) Krycí list rozpočtu</t>
  </si>
  <si>
    <t>2) Rekapitulace rozpočtu</t>
  </si>
  <si>
    <t>3) Rozpočet</t>
  </si>
  <si>
    <t>KRYCÍ LIST ROZPOČTU</t>
  </si>
  <si>
    <t>souchrudimUT - D.1.4 UT  VYTÁPĚNÍ</t>
  </si>
  <si>
    <t>Náklady z rozpočtu</t>
  </si>
  <si>
    <t>REKAPITULACE ROZPOČTU</t>
  </si>
  <si>
    <t>Kód - Popis</t>
  </si>
  <si>
    <t>1) Náklady z rozpočtu</t>
  </si>
  <si>
    <t xml:space="preserve">    732 - Ústřední vytápění - strojovny</t>
  </si>
  <si>
    <t xml:space="preserve">    733 - Ústřední vytápění - rozvodné potrubí</t>
  </si>
  <si>
    <t xml:space="preserve">    734 - Ústřední vytápění - armatury</t>
  </si>
  <si>
    <t xml:space="preserve">    735 - Ústřední vytápění - otopná tělesa</t>
  </si>
  <si>
    <t>KOMPLETACNA</t>
  </si>
  <si>
    <t>ROZPOČET</t>
  </si>
  <si>
    <t>POZNÁMKA</t>
  </si>
  <si>
    <t>Ceny u vlastních položek vycházejí z cenových úrovní běžných na trhu, navrženy jsou nejrozšířenější zařízení</t>
  </si>
  <si>
    <t>1470592344</t>
  </si>
  <si>
    <t>713463131</t>
  </si>
  <si>
    <t>Montáž izolace tepelné potrubí potrubními pouzdry bez úpravy slepenými 1x tl izolace do 25 mm</t>
  </si>
  <si>
    <t>ÚRS 2016.01</t>
  </si>
  <si>
    <t>-1700467379</t>
  </si>
  <si>
    <t>21+18+36+72</t>
  </si>
  <si>
    <t>283770940</t>
  </si>
  <si>
    <t>izolace potrubí návleková z pěněného polyethylenu 15 x 9 mm</t>
  </si>
  <si>
    <t>1053251118</t>
  </si>
  <si>
    <t>283771010</t>
  </si>
  <si>
    <t>izolace potrubí návleková z pěněného polyethylenu 18 x 9 mm</t>
  </si>
  <si>
    <t>-419281454</t>
  </si>
  <si>
    <t>283771040</t>
  </si>
  <si>
    <t>izolace potrubí návleková z pěněného polyethylenu 22 x 13 mm</t>
  </si>
  <si>
    <t>1732986828</t>
  </si>
  <si>
    <t>283770450</t>
  </si>
  <si>
    <t>izolace potrubí pro VZD jednotku návleková z pěněného polyethylenu 22 x 20 mm</t>
  </si>
  <si>
    <t>-451461931</t>
  </si>
  <si>
    <t>283771300</t>
  </si>
  <si>
    <t>spona na návlekovou izolaci</t>
  </si>
  <si>
    <t>-669737107</t>
  </si>
  <si>
    <t>283771350</t>
  </si>
  <si>
    <t>páska samolepící na návlekovou izolaci po 20 m</t>
  </si>
  <si>
    <t>2086216239</t>
  </si>
  <si>
    <t>350756932</t>
  </si>
  <si>
    <t>998713193</t>
  </si>
  <si>
    <t>Příplatek k přesunu hmot tonážní 713 za zvětšený přesun do 500 m</t>
  </si>
  <si>
    <t>779081580</t>
  </si>
  <si>
    <t>732199100</t>
  </si>
  <si>
    <t>Montáž a dodávka orientačních štítků</t>
  </si>
  <si>
    <t>sada</t>
  </si>
  <si>
    <t>-1514364194</t>
  </si>
  <si>
    <t>998732102</t>
  </si>
  <si>
    <t>Přesun hmot tonážní pro strojovny v objektech v do 12 m</t>
  </si>
  <si>
    <t>-2101386248</t>
  </si>
  <si>
    <t>998732193</t>
  </si>
  <si>
    <t>Příplatek k přesunu hmot tonážní 732 za zvětšený přesun do 500 m</t>
  </si>
  <si>
    <t>-1708770818</t>
  </si>
  <si>
    <t>732XS101</t>
  </si>
  <si>
    <t xml:space="preserve">Oběhové čerpadlo DN25 - 40kPa s elektronickou regulací otáček - Qel = 5-22W / 230V - PN 10 / 110 °C </t>
  </si>
  <si>
    <t>vlastní položka</t>
  </si>
  <si>
    <t>426585208</t>
  </si>
  <si>
    <t>733191924</t>
  </si>
  <si>
    <t>Navaření odbočky na potrubí ocelové závitové DN 20</t>
  </si>
  <si>
    <t>-1890599204</t>
  </si>
  <si>
    <t>733222102</t>
  </si>
  <si>
    <t>Potrubí měděné polotvrdé spojované měkkým pájením D 15x1</t>
  </si>
  <si>
    <t>-538942651</t>
  </si>
  <si>
    <t>733222103</t>
  </si>
  <si>
    <t>Potrubí měděné polotvrdé spojované měkkým pájením D 18x1</t>
  </si>
  <si>
    <t>607439663</t>
  </si>
  <si>
    <t>733222104</t>
  </si>
  <si>
    <t>Potrubí měděné polotvrdé spojované měkkým pájením D 22x1</t>
  </si>
  <si>
    <t>1873323130</t>
  </si>
  <si>
    <t>48+84</t>
  </si>
  <si>
    <t>733224223</t>
  </si>
  <si>
    <t>Příplatek k potrubí měděnému za zhotovení přípojky z trubek měděných D 18x1</t>
  </si>
  <si>
    <t>31761455</t>
  </si>
  <si>
    <t>733224224</t>
  </si>
  <si>
    <t>Příplatek k potrubí měděnému za zhotovení přípojky z trubek měděných D 22x1</t>
  </si>
  <si>
    <t>-927627457</t>
  </si>
  <si>
    <t>733224225</t>
  </si>
  <si>
    <t>Příplatek k potrubí měděnému za zhotovení přípojky z trubek měděných D 28x1,5</t>
  </si>
  <si>
    <t>975407899</t>
  </si>
  <si>
    <t>733291101</t>
  </si>
  <si>
    <t>Zkouška těsnosti potrubí měděné do D 35x1,5</t>
  </si>
  <si>
    <t>-1928998060</t>
  </si>
  <si>
    <t>21+18+132</t>
  </si>
  <si>
    <t>998733102</t>
  </si>
  <si>
    <t>Přesun hmot tonážní pro rozvody potrubí v objektech v do 12 m</t>
  </si>
  <si>
    <t>-460427179</t>
  </si>
  <si>
    <t>998733193</t>
  </si>
  <si>
    <t>Příplatek k přesunu hmot tonážní 733 za zvětšený přesun do 500 m</t>
  </si>
  <si>
    <t>-251019844</t>
  </si>
  <si>
    <t>733PX101</t>
  </si>
  <si>
    <t>Topná zkouška</t>
  </si>
  <si>
    <t>h</t>
  </si>
  <si>
    <t>808798256</t>
  </si>
  <si>
    <t>733PX102</t>
  </si>
  <si>
    <t>Stavební přípomoci a ostatní práce</t>
  </si>
  <si>
    <t>-193714891</t>
  </si>
  <si>
    <t>733PX103</t>
  </si>
  <si>
    <t>Protipožární pěna těsnění prostupů požárních dělících konstrukcí EI30 DP3</t>
  </si>
  <si>
    <t>-470482760</t>
  </si>
  <si>
    <t>733PX104</t>
  </si>
  <si>
    <t>Montážní plošina přenosná - zapůjčení</t>
  </si>
  <si>
    <t>1209145242</t>
  </si>
  <si>
    <t>733PX105</t>
  </si>
  <si>
    <t>Přechodový spoj ocelového potrubí / Cu potrubí</t>
  </si>
  <si>
    <t>1823487678</t>
  </si>
  <si>
    <t>734211120</t>
  </si>
  <si>
    <t>Ventil závitový odvzdušňovací G 1/2 PN 14 do 120°C automatický</t>
  </si>
  <si>
    <t>-1835997104</t>
  </si>
  <si>
    <t>734242412</t>
  </si>
  <si>
    <t>Ventil závitový zpětný přímý G 1/2 PN 16 do 110°C</t>
  </si>
  <si>
    <t>1478524498</t>
  </si>
  <si>
    <t>734242413</t>
  </si>
  <si>
    <t>Ventil závitový zpětný přímý G 3/4 PN 16 do 110°C</t>
  </si>
  <si>
    <t>-932469598</t>
  </si>
  <si>
    <t>734291123</t>
  </si>
  <si>
    <t>Kohout plnící a vypouštěcí G 1/2 PN 10 do 110°C závitový</t>
  </si>
  <si>
    <t>1302809287</t>
  </si>
  <si>
    <t>734291243</t>
  </si>
  <si>
    <t>Filtr závitový přímý G 3/4 PN 16 do 130°C s vnitřními závity</t>
  </si>
  <si>
    <t>1504013369</t>
  </si>
  <si>
    <t>734292773</t>
  </si>
  <si>
    <t>Kohout kulový přímý G 3/4 PN 42 do 185°C plnoprůtokový s koulí DADO vnitřní závit</t>
  </si>
  <si>
    <t>-202235650</t>
  </si>
  <si>
    <t>734411127</t>
  </si>
  <si>
    <t>Teploměr technický s pevným stonkem a jímkou zadní připojení průměr 100 mm délky 100 mm - 0°C - 110°C</t>
  </si>
  <si>
    <t>136479149</t>
  </si>
  <si>
    <t>734ARX101</t>
  </si>
  <si>
    <t>H šroubení uzavírací s vypouštěním pro otopná tělesa se spodním připojením 1/2" rohové</t>
  </si>
  <si>
    <t>1918253850</t>
  </si>
  <si>
    <t>734ARX102</t>
  </si>
  <si>
    <t>Svěrné šroubení pro měděné trubky Cu 15*1</t>
  </si>
  <si>
    <t>1293591319</t>
  </si>
  <si>
    <t>734ARX103</t>
  </si>
  <si>
    <t>vyvažovací ventil uzavírací s přednastavením měřící vsuvky pro měření tlaku, průtoku a teploty bez vypouštění 1/2"</t>
  </si>
  <si>
    <t>1298120483</t>
  </si>
  <si>
    <t>734ARX201</t>
  </si>
  <si>
    <t>Ovládací termopohon otopných těles - 24V k instalaci na otpná tělesa s ventilovou vložkou - kompatibilní se stávajícím regulačním systémmem</t>
  </si>
  <si>
    <t>-229227607</t>
  </si>
  <si>
    <t>734ARX202</t>
  </si>
  <si>
    <t>Prsotorvý regulátor teploty s digitálním displejem - kompatibilní se stávajícím regulačním systémmem</t>
  </si>
  <si>
    <t>1237874391</t>
  </si>
  <si>
    <t>998734102</t>
  </si>
  <si>
    <t>Přesun hmot tonážní pro armatury v objektech v do 12 m</t>
  </si>
  <si>
    <t>72703796</t>
  </si>
  <si>
    <t>998734193</t>
  </si>
  <si>
    <t>Příplatek k přesunu hmot tonážní 734 za zvětšený přesun do 500 m</t>
  </si>
  <si>
    <t>-1042671334</t>
  </si>
  <si>
    <t>735000912</t>
  </si>
  <si>
    <t>Vyregulování ventilu nebo kohoutu dvojregulačního s termostatickým ovládáním a regulačního šroubení</t>
  </si>
  <si>
    <t>1862626550</t>
  </si>
  <si>
    <t>735159210</t>
  </si>
  <si>
    <t>Montáž otopných těles panelových dvouřadých délky do 1140 mm vč. uchycení</t>
  </si>
  <si>
    <t>-142318700</t>
  </si>
  <si>
    <t>8+2</t>
  </si>
  <si>
    <t>735XOT010</t>
  </si>
  <si>
    <t>ocelové deskové těleso s pravým spodním připojením, zabzdovaným vnitřním propojovacím rozvodem, ventilovou vložkou, profilovanou čelní plochou typ22 V600 L600 mm</t>
  </si>
  <si>
    <t>601711125</t>
  </si>
  <si>
    <t>735XOT011</t>
  </si>
  <si>
    <t>ocelové deskové těleso s pravým spodním připojením, zabzdovaným vnitřním propojovacím rozvodem, ventilovou vložkou, profilovanou čelní plochou typ22 V600 L800 mm</t>
  </si>
  <si>
    <t>1058932160</t>
  </si>
  <si>
    <t>735191905</t>
  </si>
  <si>
    <t>Odvzdušnění otopných těles</t>
  </si>
  <si>
    <t>883145951</t>
  </si>
  <si>
    <t>735191910</t>
  </si>
  <si>
    <t>Napuštění vody do otopných těles</t>
  </si>
  <si>
    <t>373757361</t>
  </si>
  <si>
    <t>998735102</t>
  </si>
  <si>
    <t>Přesun hmot tonážní pro otopná tělesa v objektech v do 12 m</t>
  </si>
  <si>
    <t>-1260721126</t>
  </si>
  <si>
    <t>998735193</t>
  </si>
  <si>
    <t>Příplatek k přesunu hmot tonážní 735 za zvětšený přesun do 500 m</t>
  </si>
  <si>
    <t>-1677773036</t>
  </si>
  <si>
    <t>{31edf78e-c63b-45a8-a5a0-177802652077}</t>
  </si>
  <si>
    <t>CHRUDIM_SOS_SOU</t>
  </si>
  <si>
    <t>VYBUDOVÁNÍ UČEBNY PRAKTICKÉHO VYUČOVÁNÍ, PŮDNÍ VESTAVBA OBJEKTU SOŠ A SOU OBCHODU A SLUŽEB</t>
  </si>
  <si>
    <t>Čáslavská 205, Chrudim</t>
  </si>
  <si>
    <t>3.11.2016</t>
  </si>
  <si>
    <t>D.1.5 - ZTI</t>
  </si>
  <si>
    <t>D.1.5 - Zařízení zdravotně technických instalaci</t>
  </si>
  <si>
    <t>{a350eef4-f3c5-431a-a0c5-35976f2e4613}</t>
  </si>
  <si>
    <t>D.1.5 - ZTI - D.1.5 - Zařízení zdravotně technických instalaci</t>
  </si>
  <si>
    <t>HSV - HSV</t>
  </si>
  <si>
    <t xml:space="preserve">    9 - Ostatní konstrukce a práce-bourání</t>
  </si>
  <si>
    <t>PSV - PSV</t>
  </si>
  <si>
    <t xml:space="preserve">    721 - Zdravotechnika - vnitřní kanalizace</t>
  </si>
  <si>
    <t xml:space="preserve">    722 - Zdravotechnika - vnitřní vodovod</t>
  </si>
  <si>
    <t xml:space="preserve">    725 - Zdravotechnika - zařizovací předměty</t>
  </si>
  <si>
    <t>Ostatní konstrukce a práce-bourání</t>
  </si>
  <si>
    <t>970900100</t>
  </si>
  <si>
    <t>Stavební výpomoce, pomocné zednické práce, vrtání ptostupů, drážky, montážní práce a nespecifikované práce</t>
  </si>
  <si>
    <t>-1955294388</t>
  </si>
  <si>
    <t>PP</t>
  </si>
  <si>
    <t>Stavební výpomoce, pomocné zednické práce a nespecifikované práce</t>
  </si>
  <si>
    <t>P</t>
  </si>
  <si>
    <t>Poznámka k položce:
Stavební výpomoce, pomocné zednické práce a nespecifikované práce - zhotovení drážek, prostupů.</t>
  </si>
  <si>
    <t>721</t>
  </si>
  <si>
    <t>Zdravotechnika - vnitřní kanalizace</t>
  </si>
  <si>
    <t>721174025</t>
  </si>
  <si>
    <t>Potrubí kanalizační z PP odpadní systém HT DN 100</t>
  </si>
  <si>
    <t>CS ÚRS 2015 01</t>
  </si>
  <si>
    <t>2056784746</t>
  </si>
  <si>
    <t>Potrubí z plastových trub HT Systém (polypropylenové PPs) odpadní (svislé) DN 100</t>
  </si>
  <si>
    <t>27 "odpadní kanalizace</t>
  </si>
  <si>
    <t>286156030</t>
  </si>
  <si>
    <t>čistící tvarovka HTRE, DN 100</t>
  </si>
  <si>
    <t>735071961</t>
  </si>
  <si>
    <t>trubky z polypropylénu a kombinované trubky a tvarovky kanalizační HT-Systém Plus PPs® čistící tvarovky HTRE, DN 110</t>
  </si>
  <si>
    <t>2 "čistící kus</t>
  </si>
  <si>
    <t>721174042</t>
  </si>
  <si>
    <t>Potrubí kanalizační z PP připojovací systém HT DN 40</t>
  </si>
  <si>
    <t>1357860907</t>
  </si>
  <si>
    <t>Potrubí z plastových trub HT Systém (polypropylenové PPs) připojovací DN 40</t>
  </si>
  <si>
    <t>6 "připojovací kanalizace</t>
  </si>
  <si>
    <t>721174043</t>
  </si>
  <si>
    <t>Potrubí kanalizační z PP připojovací systém HT DN 50</t>
  </si>
  <si>
    <t>959973935</t>
  </si>
  <si>
    <t>22 "připojovací kanalizace</t>
  </si>
  <si>
    <t>721174044</t>
  </si>
  <si>
    <t>Potrubí kanalizační z PP připojovací systém HT DN 70</t>
  </si>
  <si>
    <t>-1473386511</t>
  </si>
  <si>
    <t>Potrubí z plastových trub HT Systém (polypropylenové PPs) připojovací DN 70</t>
  </si>
  <si>
    <t>30 "připojovací kanalizace</t>
  </si>
  <si>
    <t>286156020</t>
  </si>
  <si>
    <t>čistící tvarovka HTRE, DN 75</t>
  </si>
  <si>
    <t>-1015078829</t>
  </si>
  <si>
    <t>trubky z polypropylénu a kombinované trubky a tvarovky kanalizační HT-Systém Plus PPs® čistící tvarovky HTRE, DN 75</t>
  </si>
  <si>
    <t>Poznámka k položce:
OSMA, kód výrobku: 18210</t>
  </si>
  <si>
    <t>721174045</t>
  </si>
  <si>
    <t>Potrubí kanalizační z PP připojovací systém HT DN 100</t>
  </si>
  <si>
    <t>-318552099</t>
  </si>
  <si>
    <t>Potrubí z plastových trub HT Systém (polypropylenové PPs) připojovací DN 100</t>
  </si>
  <si>
    <t>41 "připojovací kanalizace</t>
  </si>
  <si>
    <t>458100010</t>
  </si>
  <si>
    <t>kotevní prvky pro potrubí kanalizace</t>
  </si>
  <si>
    <t>ks</t>
  </si>
  <si>
    <t>-1653604339</t>
  </si>
  <si>
    <t>Poznámka k položce:
kotevní prvky pro potrubí kanalizace - zahrnuje dodávky kompletního úchytného, závěsného a kotevního materiálu</t>
  </si>
  <si>
    <t>(27+6+22+30+41)/2 "upevnění potrubí v šachtách, pod stropem</t>
  </si>
  <si>
    <t>721194104</t>
  </si>
  <si>
    <t>Vyvedení a upevnění odpadních výpustek DN 40</t>
  </si>
  <si>
    <t>-1781919928</t>
  </si>
  <si>
    <t>Vyměření přípojek na potrubí vyvedení a upevnění odpadních výpustek DN 40</t>
  </si>
  <si>
    <t>2+3+1+1+16 "výpustky DN 40</t>
  </si>
  <si>
    <t>721194105</t>
  </si>
  <si>
    <t>Vyvedení a upevnění odpadních výpustek DN 50</t>
  </si>
  <si>
    <t>1274998256</t>
  </si>
  <si>
    <t>10 "výpustky DN50</t>
  </si>
  <si>
    <t>721194109</t>
  </si>
  <si>
    <t>Vyvedení a upevnění odpadních výpustek DN 100</t>
  </si>
  <si>
    <t>-1244837129</t>
  </si>
  <si>
    <t>Vyměření přípojek na potrubí vyvedení a upevnění odpadních výpustek DN 100</t>
  </si>
  <si>
    <t>1 "výpustky DN100</t>
  </si>
  <si>
    <t>551618410</t>
  </si>
  <si>
    <t>vtok se zápachovou uzávěrkou HL 21 DN 30</t>
  </si>
  <si>
    <t>1001672235</t>
  </si>
  <si>
    <t>uzávěrky zápachové, vpusti  - sifony ostatní vtok se zápachovou uzávěrkou HL 21  DN 32</t>
  </si>
  <si>
    <t>Poznámka k položce:
Kalich pro úkapy DN32 se zápachovou uzávěrkou a s přídavným uzávěrem (kuličkou) proti zápachu pro suchý stav</t>
  </si>
  <si>
    <t>2 "odvod kondenzátu</t>
  </si>
  <si>
    <t>721273153</t>
  </si>
  <si>
    <t>Hlavice ventilační polypropylen PP DN 110</t>
  </si>
  <si>
    <t>CS ÚRS 2016 01</t>
  </si>
  <si>
    <t>1713652721</t>
  </si>
  <si>
    <t>Ventilační hlavice z polypropylenu (PP) DN 110 (HL 810)</t>
  </si>
  <si>
    <t>2 "ventilační hlavice</t>
  </si>
  <si>
    <t>721274122</t>
  </si>
  <si>
    <t>Přivzdušňovací ventil vnitřní odpadních potrubí DN 75</t>
  </si>
  <si>
    <t>350228875</t>
  </si>
  <si>
    <t>Ventily přivzdušňovací odpadních potrubí vnitřní DN 75</t>
  </si>
  <si>
    <t>2 "přivzdušňovací ventil</t>
  </si>
  <si>
    <t>712022000</t>
  </si>
  <si>
    <t>Napojení technologie kuchyně</t>
  </si>
  <si>
    <t>1782492414</t>
  </si>
  <si>
    <t>napojení gastrotechnologie - připojení zařízení, které je dodávkou gastrotechnologie na vývody kanalizace, tj. propojení se zápachovou uzávěrkou, výpustkem</t>
  </si>
  <si>
    <t>Poznámka k položce:
napojení gastrotechnologie - připojení zařízení, které je dodávkou gastrotechnologie na vývody kanalizace, tj. propojení se zápachovou uzávěrkou, výpustkem</t>
  </si>
  <si>
    <t>10 "napojení gastro</t>
  </si>
  <si>
    <t>725862102</t>
  </si>
  <si>
    <t>Zápachová uzávěrka DN 40</t>
  </si>
  <si>
    <t>1337251679</t>
  </si>
  <si>
    <t>1 "napojení gastro</t>
  </si>
  <si>
    <t>725862103</t>
  </si>
  <si>
    <t>Zápachová uzávěrka DN 50</t>
  </si>
  <si>
    <t>-197980101</t>
  </si>
  <si>
    <t>721021000</t>
  </si>
  <si>
    <t>Napojení na stávající kanalizaci, vč. sondy</t>
  </si>
  <si>
    <t>1416355585</t>
  </si>
  <si>
    <t>2 "napojení na stávající kanalizaci</t>
  </si>
  <si>
    <t>721290111</t>
  </si>
  <si>
    <t>Zkouška těsnosti potrubí kanalizace vodou do DN 125</t>
  </si>
  <si>
    <t>-2135863864</t>
  </si>
  <si>
    <t>27+6+2+30+41+23+10+1 "zkoušky potrubí</t>
  </si>
  <si>
    <t>998721103</t>
  </si>
  <si>
    <t>Přesun hmot pro vnitřní kanalizace v objektech v do 24 m</t>
  </si>
  <si>
    <t>1801019507</t>
  </si>
  <si>
    <t>722</t>
  </si>
  <si>
    <t>Zdravotechnika - vnitřní vodovod</t>
  </si>
  <si>
    <t>722176112</t>
  </si>
  <si>
    <t>Montáž potrubí plastové spojované svary polyfuzně do D 20 mm</t>
  </si>
  <si>
    <t>-8529987</t>
  </si>
  <si>
    <t>Montáž potrubí z plastových trub svařovaných polyfuzně D přes 16 do 20 mm</t>
  </si>
  <si>
    <t>106 "připojovací vodovod</t>
  </si>
  <si>
    <t>286151520</t>
  </si>
  <si>
    <t>trubka tlaková PPR řada PN 20 20 x 3,4 x 4000 mm</t>
  </si>
  <si>
    <t>1960160784</t>
  </si>
  <si>
    <t>1,03*106</t>
  </si>
  <si>
    <t>722176113</t>
  </si>
  <si>
    <t>Montáž potrubí plastové spojované svary polyfuzně do D 25 mm</t>
  </si>
  <si>
    <t>1938047798</t>
  </si>
  <si>
    <t>Montáž potrubí z plastových trub svařovaných polyfuzně D přes 20 do 25 mm</t>
  </si>
  <si>
    <t>99 "připojovací vodovod</t>
  </si>
  <si>
    <t>286151530</t>
  </si>
  <si>
    <t>trubka tlaková PPR řada PN 20 25 x 4,2 x 4000 mm</t>
  </si>
  <si>
    <t>1637753454</t>
  </si>
  <si>
    <t>1,03*99</t>
  </si>
  <si>
    <t>286151560</t>
  </si>
  <si>
    <t>tvarovky pro systém PPR tlakové</t>
  </si>
  <si>
    <t>2016704491</t>
  </si>
  <si>
    <t>Dodávka obsahuje tvarovky PPR svařováné polyfuzně pro potrubí - T-kusy, kolena, křížení</t>
  </si>
  <si>
    <t>Poznámka k položce:
Dodávka obsahuje tvarovky PPR svařováné polyfuzně pro potrubí - T-kusy, kolena, křížení</t>
  </si>
  <si>
    <t>458100020</t>
  </si>
  <si>
    <t>kotevní prvky pro potrubí vodovodu</t>
  </si>
  <si>
    <t>-152157376</t>
  </si>
  <si>
    <t>(106+99)/2 "upevnění potrubí</t>
  </si>
  <si>
    <t>722181221</t>
  </si>
  <si>
    <t>Ochrana vodovodního potrubí přilepenými tepelně izolačními trubicemi z PE tl do 10 mm DN do 22 mm</t>
  </si>
  <si>
    <t>-950657120</t>
  </si>
  <si>
    <t>1,03*(106) "izolace potrubí</t>
  </si>
  <si>
    <t>722181222</t>
  </si>
  <si>
    <t>Ochrana vodovodního potrubí přilepenými tepelně izolačními trubicemi z PE tl do 10 mm DN do 42 mm</t>
  </si>
  <si>
    <t>-1954671484</t>
  </si>
  <si>
    <t>1,03*(99) "izolace potrubí</t>
  </si>
  <si>
    <t>722220111</t>
  </si>
  <si>
    <t>Nástěnka závitová K 247 pro výtokový ventil G 1/2 s jedním závitem</t>
  </si>
  <si>
    <t>-58380757</t>
  </si>
  <si>
    <t>1+20 "nástěnka výtoky</t>
  </si>
  <si>
    <t>722220121</t>
  </si>
  <si>
    <t>Nástěnka pro baterii G 1/2 s jedním závitem</t>
  </si>
  <si>
    <t>pár</t>
  </si>
  <si>
    <t>166556264</t>
  </si>
  <si>
    <t>Armatury s jedním závitem nástěnky pro baterii G 1/2</t>
  </si>
  <si>
    <t>1+3+1 "nástěnka baterie</t>
  </si>
  <si>
    <t>722224115</t>
  </si>
  <si>
    <t>Kohout plnicí nebo vypouštěcí G 1/2 PN 10 s jedním závitem</t>
  </si>
  <si>
    <t>780748122</t>
  </si>
  <si>
    <t>Armatury s jedním závitem kohouty plnicí a vypouštěcí PN 10 G 1/2</t>
  </si>
  <si>
    <t>722229101</t>
  </si>
  <si>
    <t>Montáž vodovodních armatur s jedním závitem G 1/2 ostatní typ</t>
  </si>
  <si>
    <t>-621579899</t>
  </si>
  <si>
    <t>18+1</t>
  </si>
  <si>
    <t>551119920</t>
  </si>
  <si>
    <t>ventil rohový s filtrem IVAR 1/2" x 3/8"</t>
  </si>
  <si>
    <t>-1413973077</t>
  </si>
  <si>
    <t>kohouty a ventily k vodovodní kohoutky a ventily ventil rohový s filtrem IVAR 1/2" x 3/8" mosaz OT58</t>
  </si>
  <si>
    <t>10+2*(3+1) "napojení gastro</t>
  </si>
  <si>
    <t>551101611</t>
  </si>
  <si>
    <t>pračkový ventil 3/4" se zpětnou armaturou</t>
  </si>
  <si>
    <t>-783950265</t>
  </si>
  <si>
    <t>722239101</t>
  </si>
  <si>
    <t>Montáž armatur vodovodních se dvěma závity G 1/2</t>
  </si>
  <si>
    <t>749960027</t>
  </si>
  <si>
    <t>55121012R</t>
  </si>
  <si>
    <t>vyvažovací a seřizovací armatura DN15, PN20, bez vypouštění</t>
  </si>
  <si>
    <t>-269708825</t>
  </si>
  <si>
    <t>TA STAD, seřizovací armatura DN15, PN20, bez vypouštění</t>
  </si>
  <si>
    <t>3 "vyvažovací armatury</t>
  </si>
  <si>
    <t>722232062</t>
  </si>
  <si>
    <t>Kohout kulový přímý G 3/4 PN 42 do 185°C vnitřní závit s vypouštěním</t>
  </si>
  <si>
    <t>965147462</t>
  </si>
  <si>
    <t>Armatury se dvěma závity kulové kohouty PN 42 do 185  st.C přímé vnitřní závit s vypouštěním (R 250 DS Giacomini) G 3/4</t>
  </si>
  <si>
    <t>6 "uzávěr odbočky</t>
  </si>
  <si>
    <t>722021000</t>
  </si>
  <si>
    <t>Napojení na stávající potrubí vodovodu</t>
  </si>
  <si>
    <t>-575935276</t>
  </si>
  <si>
    <t>3 "napojení na stávající potrubí</t>
  </si>
  <si>
    <t>722022000</t>
  </si>
  <si>
    <t>-713455325</t>
  </si>
  <si>
    <t>napojení gastrotechnologie - připojení zařízení, které je dodávkou gastrotechnologie na vývody vodovodu, tj. propojení s rohovými ventily, nástěnkou</t>
  </si>
  <si>
    <t>Poznámka k položce:
napojení gastrotechnologie - připojení zařízení, které je dodávkou gastrotechnologie na vývody vodovodu, tj. propojení s rohovými ventily, nástěnkou</t>
  </si>
  <si>
    <t>11 "napojení gastro</t>
  </si>
  <si>
    <t>722290226</t>
  </si>
  <si>
    <t>Zkouška těsnosti vodovodního potrubí závitového do DN 50</t>
  </si>
  <si>
    <t>-358280178</t>
  </si>
  <si>
    <t>106+99 "zkoušky potrubí</t>
  </si>
  <si>
    <t>722290234</t>
  </si>
  <si>
    <t>Proplach a dezinfekce vodovodního potrubí do DN 80</t>
  </si>
  <si>
    <t>-1553404478</t>
  </si>
  <si>
    <t>998722103</t>
  </si>
  <si>
    <t>Přesun hmot pro vnitřní vodovod v objektech v do 24 m</t>
  </si>
  <si>
    <t>-1136760012</t>
  </si>
  <si>
    <t>725</t>
  </si>
  <si>
    <t>Zdravotechnika - zařizovací předměty</t>
  </si>
  <si>
    <t>725211602</t>
  </si>
  <si>
    <t>Umyvadlo keramické připevněné na stěnu šrouby bílé bez krytu na sifon 550 mm</t>
  </si>
  <si>
    <t>-1281467903</t>
  </si>
  <si>
    <t>Umyvadla keramická bez výtokových armatur se zápachovou uzávěrkou připevněná na stěnu šrouby bílá bez sloupu nebo krytu na sifon 550 mm</t>
  </si>
  <si>
    <t>Poznámka k položce:
Umyvadla keramická bez výtokových armatur se zápachovou uzávěrkou připevněná na stěnu šrouby bílá bez sloupu nebo krytu na sifon 550 mm</t>
  </si>
  <si>
    <t>725331211</t>
  </si>
  <si>
    <t>Výlevka bez výtokových armatur nerezová připevněná na zeď konzolou 450x550x300 mm</t>
  </si>
  <si>
    <t>751829341</t>
  </si>
  <si>
    <t>Výlevky bez výtokových armatur a splachovací nádrže nerezové připevněné na zeď konzolou 450 x 550 x 300 mm</t>
  </si>
  <si>
    <t>Poznámka k položce:
Výlevky bez výtokových armatur a splachovací nádrže nerezové připevněné na zeď konzolou 450 x 550 x 300 mm</t>
  </si>
  <si>
    <t>725821312</t>
  </si>
  <si>
    <t>Baterie dřezové nástěnné pákové s otáčivým kulatým ústím a délkou ramínka 300 mm</t>
  </si>
  <si>
    <t>-466260038</t>
  </si>
  <si>
    <t>Poznámka k položce:
Baterie dřezové nástěnné pákové s otáčivým kulatým ústím a délkou ramínka 300 mm</t>
  </si>
  <si>
    <t>725822612</t>
  </si>
  <si>
    <t>Baterie umyvadlové stojánkové pákové s výpustí</t>
  </si>
  <si>
    <t>294646460</t>
  </si>
  <si>
    <t>Poznámka k položce:
Baterie umyvadlové stojánkové pákové s výpustí</t>
  </si>
  <si>
    <t>725822642</t>
  </si>
  <si>
    <t>Baterie umyvadlové automatické senzorové s přívodem teplé a studené vody</t>
  </si>
  <si>
    <t>903269758</t>
  </si>
  <si>
    <t>Baterie umyvadlové stojánkové automatické senzorové přívodem teplé a studené vody</t>
  </si>
  <si>
    <t>Poznámka k položce:
Baterie umyvadlové stojánkové automatické senzorové přívodem teplé a studené vody</t>
  </si>
  <si>
    <t>725861211</t>
  </si>
  <si>
    <t>Zápachové uzávěrky pro zařizovací předměty umyvadlové chrom</t>
  </si>
  <si>
    <t>602370555</t>
  </si>
  <si>
    <t>Zápachové uzávěrky pro zařizovací předměty umyvadlové chromované</t>
  </si>
  <si>
    <t>1248364976</t>
  </si>
  <si>
    <t>998725103</t>
  </si>
  <si>
    <t>Přesun hmot pro zařizovací předměty v objektech v do 24 m</t>
  </si>
  <si>
    <t>-852923725</t>
  </si>
  <si>
    <t>Název akce: Vybudování učebny praktického vyučování</t>
  </si>
  <si>
    <t>Objekt: SOŠ a SOU obchodu a služeb Chrudim</t>
  </si>
  <si>
    <t>Rekapitulace ceny</t>
  </si>
  <si>
    <t>p.č.</t>
  </si>
  <si>
    <t>%</t>
  </si>
  <si>
    <t>základ</t>
  </si>
  <si>
    <t>cena /Kč/</t>
  </si>
  <si>
    <t>dodávky zařízení</t>
  </si>
  <si>
    <t>doprava dodávek</t>
  </si>
  <si>
    <t>přesun dodávek</t>
  </si>
  <si>
    <t>materiál elektromontážní</t>
  </si>
  <si>
    <t>prořez</t>
  </si>
  <si>
    <t>materiál podružný</t>
  </si>
  <si>
    <t>elektromontáže, zemní a stavební práce</t>
  </si>
  <si>
    <t>zemní práce</t>
  </si>
  <si>
    <t>PPV pro elektromontáže</t>
  </si>
  <si>
    <t>PPV pro zemní práce</t>
  </si>
  <si>
    <t>dodávky celkem</t>
  </si>
  <si>
    <t>materiál+výkony celkem</t>
  </si>
  <si>
    <t>NÁKLADY hl.III celkem</t>
  </si>
  <si>
    <t>CENA bez DPH (Kč)</t>
  </si>
  <si>
    <t>Soupis položek</t>
  </si>
  <si>
    <t>popis položky</t>
  </si>
  <si>
    <t>mj.</t>
  </si>
  <si>
    <t>množství</t>
  </si>
  <si>
    <t xml:space="preserve">cena/mj.     </t>
  </si>
  <si>
    <t>cena celkem</t>
  </si>
  <si>
    <t>VKP</t>
  </si>
  <si>
    <t>TC</t>
  </si>
  <si>
    <t>cenová soustava</t>
  </si>
  <si>
    <t>Dodávky zařízení</t>
  </si>
  <si>
    <t>Rv rozváděč jisítící 600x2000x400-dodávka dle specifikace</t>
  </si>
  <si>
    <t>Z</t>
  </si>
  <si>
    <t>*</t>
  </si>
  <si>
    <t>JT1 jímač uprostřed sedlové střechy - dodávka dle specifikace</t>
  </si>
  <si>
    <t>|JT2 jímač na ploché střeše - dodávka dle specifikace</t>
  </si>
  <si>
    <t>Dodávky zařízení součet v Kč bez DPH</t>
  </si>
  <si>
    <t>Materiál elektromontážní</t>
  </si>
  <si>
    <t>kabel CYKY 2x1,5</t>
  </si>
  <si>
    <t>S</t>
  </si>
  <si>
    <t>kabel CYKY 3x1,5</t>
  </si>
  <si>
    <t>kabel CYKY 4x1,5</t>
  </si>
  <si>
    <t>kabel CYKY 5x1,5</t>
  </si>
  <si>
    <t>kabel CYKY 3x2,5</t>
  </si>
  <si>
    <t>kabel CYKY 5x2,5</t>
  </si>
  <si>
    <t>kabel CYKY 5x4</t>
  </si>
  <si>
    <t>kabel 1kV CYKY 3x70+50</t>
  </si>
  <si>
    <t>šňůra CGSG 5x1,5</t>
  </si>
  <si>
    <t>šňůra CGSG 5x2,5</t>
  </si>
  <si>
    <t>šňůra CGSG 5x4</t>
  </si>
  <si>
    <t>vodič CY 6  z/ž</t>
  </si>
  <si>
    <t>vodič CYA 10 z/ž (ekvipotenc.pospojování podprůr.trubky,Pa svorek)</t>
  </si>
  <si>
    <t>vodič CYA50 z/ž</t>
  </si>
  <si>
    <t>JYTY 3x1</t>
  </si>
  <si>
    <t>CYLY 2x0,75</t>
  </si>
  <si>
    <t>spínač domovní pod omítku, řaz. 01</t>
  </si>
  <si>
    <t>přepínač domovní pod omítku, řaz 05</t>
  </si>
  <si>
    <t>přepínač domovní pod omítku, řaz. 06</t>
  </si>
  <si>
    <t>přepínač domovní pod omítku, řaz.07</t>
  </si>
  <si>
    <t>jednorámeček</t>
  </si>
  <si>
    <t>dvojrámeček vodorovný</t>
  </si>
  <si>
    <t>trojrámeček vodorovný</t>
  </si>
  <si>
    <t>kryt spínače jednoduchý</t>
  </si>
  <si>
    <t>kryt spínače dělený</t>
  </si>
  <si>
    <t>jednozásuvka domovní pod omítku 16A/230V</t>
  </si>
  <si>
    <t>jednozásuvka domovní pod omítku 16A/230V se svdičem přepětí</t>
  </si>
  <si>
    <t>zásuvka průmyslová polozapuštěná 400V/16A/5 s víčkem</t>
  </si>
  <si>
    <t>sporáková přípojka 16A/400Vstř zapuštěná (8ks ind.sp m.č.2.04)</t>
  </si>
  <si>
    <t>svorkovnice s krytem pro pohyblivý přívod do 5x2,5 (ind.sporáky,CY6)</t>
  </si>
  <si>
    <t>spínač stiskací polozapuštěný 25A/400V (ind.sp.+2pece m.č.2.07)</t>
  </si>
  <si>
    <t>termostat pokojový mechanický bez poklesu noční teploty</t>
  </si>
  <si>
    <t>časový spínač pro ventilátory (1-10min.) nástěnný</t>
  </si>
  <si>
    <t>tlačítko domovní pro ruční spínání ventilátorů v m.č. 2.05 a 2.08 vč. jednorámečku a klapky, odlišná barva</t>
  </si>
  <si>
    <t>2zásuvka datová pod omítku, koncová pro 5ks ukončení datových kabelů, 2xRJ45, cat.5e</t>
  </si>
  <si>
    <t>A-svítidlo přisazené IP54 zářivkové 2x36W</t>
  </si>
  <si>
    <t>AN-svítidlo přisazené IP54 zář.2x36W s nouz.m.a invertorem</t>
  </si>
  <si>
    <t>B-svítidlo přisazené kruhové 1x(2x60W)</t>
  </si>
  <si>
    <t>CN-svítidlo kancelářské zář.2x36W s leštěnou hliník.mřížkou s nouz.modulem a invertorem</t>
  </si>
  <si>
    <t>D-svítidlo přisazené kruhové 1x60W</t>
  </si>
  <si>
    <t>E-svítidlo přisazené kruhové 2x60W, průměr 400mm</t>
  </si>
  <si>
    <t>K-svítidlo do kuch.linky 600mm bez vypínače (vypínač je v 3rámečku se 2ks zásuvek)</t>
  </si>
  <si>
    <t>zářivka lineární |LED ekv.36W</t>
  </si>
  <si>
    <t>žárovka LED 9W (sv.D)</t>
  </si>
  <si>
    <t>žárovka LED 15W (sv.B +1/2E)</t>
  </si>
  <si>
    <t>žárovka LED 7W s nouzovým modulem 1-3h pro nouz.osvětlení</t>
  </si>
  <si>
    <t>drátový žlab 150x100 pro vedení kabelů v podstřešním prostoru</t>
  </si>
  <si>
    <t>krabice jednoduchá do dutých příček</t>
  </si>
  <si>
    <t>krabice dvojitá do dutých příček</t>
  </si>
  <si>
    <t>krabice trojitá do dutých příček</t>
  </si>
  <si>
    <t>krabice odbočná s víčkem do dutých příček</t>
  </si>
  <si>
    <t>krabice odbočná průměr 97mm s víčkem do dutých příček</t>
  </si>
  <si>
    <t>svorka  krabicová bezšroubá do 5x2,5</t>
  </si>
  <si>
    <t>trubka ohebná DN16, 320N</t>
  </si>
  <si>
    <t>lišta vkládcí 40x20</t>
  </si>
  <si>
    <t>trubka ohebná DN25, 320N</t>
  </si>
  <si>
    <t>spojovací a ostatní materiál vázací</t>
  </si>
  <si>
    <t>krabice rozvodná 6484-10 pro vývody CYLY 2x0,75 k termopohonům</t>
  </si>
  <si>
    <t>lišta vkládací pro uložení a utěsnění HVI vodiče v podstřešním prostoru</t>
  </si>
  <si>
    <t>oko kabelové lisovací 70/10</t>
  </si>
  <si>
    <t>oko kabelové lisovací 50/10</t>
  </si>
  <si>
    <t>pojistka nožová gG 160, PH 1</t>
  </si>
  <si>
    <t>kabelový štítek plastový</t>
  </si>
  <si>
    <t>FeZn 10</t>
  </si>
  <si>
    <t>FeZn 30/4</t>
  </si>
  <si>
    <t>svorka zemnící  páska-drát litinová</t>
  </si>
  <si>
    <t>bandážní páska na zemnící svorky+ochr.nátěr na uzem.přívody</t>
  </si>
  <si>
    <t>set</t>
  </si>
  <si>
    <t xml:space="preserve">zemnící svorka ZSA 16 </t>
  </si>
  <si>
    <t>omítka jádrová a štuková na začistění uložení nového kabelu</t>
  </si>
  <si>
    <t>nosné profily pro uchycení nového kabelu v podhledu</t>
  </si>
  <si>
    <t>nosný systém podpůrné trubky pro JT1 v podstřešním prostoru</t>
  </si>
  <si>
    <t>Materiál elektromontážní součet součet v Kč bez DPH</t>
  </si>
  <si>
    <t>Elektromontáže vč. zemních a stavebních prací</t>
  </si>
  <si>
    <t>osazení a připojení rozváděče Rv</t>
  </si>
  <si>
    <t>JT1 montáž jímače a svodu</t>
  </si>
  <si>
    <t>JT2 montáž jímače a svodu</t>
  </si>
  <si>
    <t>kabel(-CYKY) pevně uložený do 3x6/4x4/7x2,5</t>
  </si>
  <si>
    <t>kabel(-CYKY) pevně uložený do 5x6/7x4/12x1,5</t>
  </si>
  <si>
    <t>kabel Cu(-1kV CYKY) pevně ulož do 3x120/4x95/5x50</t>
  </si>
  <si>
    <t>šňůra střední pevně uložená do 2x6/4x4/5x2,5/7x1,5</t>
  </si>
  <si>
    <t>šňůra střední pevně uložená do 2x10/4x6/5x4/16x1</t>
  </si>
  <si>
    <t>vodič Cu(-CY,CYA) v zatažené trubce do 1x35</t>
  </si>
  <si>
    <t>vodič Cu(-CY,CYA) pevně uložený do 1x50</t>
  </si>
  <si>
    <t>spínač zapuštěný vč.zapojení 1pólový/řazení 1</t>
  </si>
  <si>
    <t>přepínač zapuštěný vč.zapojení sériový/řazení 5-5A</t>
  </si>
  <si>
    <t>přepínač zapuštěný vč.zapojení střídavý/řazení 6</t>
  </si>
  <si>
    <t>přepínač zapuštěný vč.zapojení křížový/řazení 7</t>
  </si>
  <si>
    <t>zásuvka domovní zapuštěná vč.zapojení průběžně</t>
  </si>
  <si>
    <t>spínač 3pól/25A/400V(sporák přípoj)vč.zapoj zapušť</t>
  </si>
  <si>
    <t>zásuvka/přívodka průmyslová vč.zapojení 3P+N+Z/16A</t>
  </si>
  <si>
    <t>tlačítko domovní pro ruční spínání ventilátorů v m.č. 2.05 a 2.08</t>
  </si>
  <si>
    <t>ukončení na svorkovnících vč.zapojení vodiče do 16mm2</t>
  </si>
  <si>
    <t>ukončení v rozvaděči vč.zapojení vodiče do 70mm2</t>
  </si>
  <si>
    <t>2zásuvka datová pod omítku, koncová pro 5ks</t>
  </si>
  <si>
    <t>A,AN,B,CN,D,E,K svítidlo přisazené zářivkové nebo žárovkové</t>
  </si>
  <si>
    <t>krabice přístrojová bez zapojení</t>
  </si>
  <si>
    <t>žlab drátový 150x100</t>
  </si>
  <si>
    <t>krabice odbočná bez svorkovnice a zapojení(-KO97)</t>
  </si>
  <si>
    <t xml:space="preserve">trubka ohebná </t>
  </si>
  <si>
    <t xml:space="preserve">lišta vkládací </t>
  </si>
  <si>
    <t>montáž popisu ukončení kabelu</t>
  </si>
  <si>
    <t>svorka zemínící 2šroubá</t>
  </si>
  <si>
    <t xml:space="preserve">výkop kabel.rýhy šířka 35/hloubka 70cm tz.3/ko1.0 ručně </t>
  </si>
  <si>
    <t>zához kabelové rýhy šířka 35/hloubka 70cm tz.3</t>
  </si>
  <si>
    <t>provizorní úprava terénu třída zeminy 3</t>
  </si>
  <si>
    <t>vysekání rýhy/zeď cihla/ hl. 100mm/š. do 150</t>
  </si>
  <si>
    <t>zazdívka a omítka štuková/stěna/rýha šířka do 0,30m/vč.malty</t>
  </si>
  <si>
    <t>vysekání kapsy/zeď cihla/ do 100x100x100mm</t>
  </si>
  <si>
    <t>Elektromonáže součet v Kč bez DPH</t>
  </si>
  <si>
    <t>Specifikace dodávek</t>
  </si>
  <si>
    <t>Rozváděč Rv</t>
  </si>
  <si>
    <t>Skříň rozvodná 600x2000x400, IP 40 vč. bočnic a nos.rámu</t>
  </si>
  <si>
    <t>jistič 100B/3 jako hlavní vypínač</t>
  </si>
  <si>
    <t>svodič B+C, 12,5kA, jiskřiště+varistor</t>
  </si>
  <si>
    <t>proudový chránič 300mA,63A,400V, selektivní</t>
  </si>
  <si>
    <t>jistič 63B/3, 10kA</t>
  </si>
  <si>
    <t>jistič 16B/1</t>
  </si>
  <si>
    <t>jistič 6B/1</t>
  </si>
  <si>
    <t>jistič 16B/3</t>
  </si>
  <si>
    <t>jistič 25B/3</t>
  </si>
  <si>
    <t>jistič-chránič 16B/1/0,03A</t>
  </si>
  <si>
    <t>jistič 10B/2</t>
  </si>
  <si>
    <t>stykač 63/3</t>
  </si>
  <si>
    <t>stykač 16/4</t>
  </si>
  <si>
    <t>bezpečnostní trafo 24 V AC</t>
  </si>
  <si>
    <t>JT1 - systémový jímač uprostřed sedlové střechy</t>
  </si>
  <si>
    <t>Podpůzná trubka GFK/Al 3,2 m s 2,5m jímačem</t>
  </si>
  <si>
    <t>Držák na stěnu</t>
  </si>
  <si>
    <t xml:space="preserve">Vodič HVI (s=0,75 vzduch) v požadované délce  15,0 m   </t>
  </si>
  <si>
    <t>Sada připojovacích prvků pro uložení uvnitř podpůrné trubky</t>
  </si>
  <si>
    <t xml:space="preserve">Podpěra vodiče HVI na stěnu </t>
  </si>
  <si>
    <t>Zaváděcí tyč se zúžením poplastovaná</t>
  </si>
  <si>
    <t>Držák tyče s příchytkou</t>
  </si>
  <si>
    <t>Vrut se závitovou hlavou M8</t>
  </si>
  <si>
    <t>Revizní svorka UNI  Ø16/Ø10</t>
  </si>
  <si>
    <t>JT 1 dodávka celkem v Kč bez DPH</t>
  </si>
  <si>
    <t>JT2 - systémový jímač na ploché střeše</t>
  </si>
  <si>
    <t>Podpůrná trubka Al 3,5 m se stranovým vývodem a 1 m jímačem</t>
  </si>
  <si>
    <t>Tříramenný stojan</t>
  </si>
  <si>
    <t>Sada závitových tyčí</t>
  </si>
  <si>
    <t>Podstavec 17 kg</t>
  </si>
  <si>
    <t>podložka</t>
  </si>
  <si>
    <t>Vodič HVI (s=0,9m vzduch) v požadované délce  21,5 m   připravený pro vložení do trubky vč. sady připojvacích prvků pro uložení do trubky)</t>
  </si>
  <si>
    <t>Podpěra na plochou střechu</t>
  </si>
  <si>
    <t>Podpěra vedení do plochy střechy</t>
  </si>
  <si>
    <t>JT2 dodávka celkem v Kč bez DPH</t>
  </si>
  <si>
    <t>Zařízení</t>
  </si>
  <si>
    <t>Cena dodávky</t>
  </si>
  <si>
    <t>Cena montáže</t>
  </si>
  <si>
    <t>Celkem dodávka a montáž</t>
  </si>
  <si>
    <t>Doprava</t>
  </si>
  <si>
    <t>Zaregulování a předání vč. dopravy</t>
  </si>
  <si>
    <t>Celková cena zakázky bez DPH</t>
  </si>
  <si>
    <t>z.č.</t>
  </si>
  <si>
    <t xml:space="preserve">Název </t>
  </si>
  <si>
    <t>1 -</t>
  </si>
  <si>
    <t>KUCHYNĚ</t>
  </si>
  <si>
    <t>Celkem zařízení -</t>
  </si>
  <si>
    <t>2 -</t>
  </si>
  <si>
    <t>SKLAD</t>
  </si>
  <si>
    <t>3 -</t>
  </si>
  <si>
    <t>STROJOVNA VZT</t>
  </si>
  <si>
    <t>4 -</t>
  </si>
  <si>
    <t>z4</t>
  </si>
  <si>
    <t>5 -</t>
  </si>
  <si>
    <t>z5</t>
  </si>
  <si>
    <t>6 -</t>
  </si>
  <si>
    <t>z6</t>
  </si>
  <si>
    <t>7 -</t>
  </si>
  <si>
    <t>z7</t>
  </si>
  <si>
    <t>8 -</t>
  </si>
  <si>
    <t>z8</t>
  </si>
  <si>
    <t>9 -</t>
  </si>
  <si>
    <t>z9</t>
  </si>
  <si>
    <t>10 -</t>
  </si>
  <si>
    <t>z10</t>
  </si>
  <si>
    <t>11 -</t>
  </si>
  <si>
    <t>z11</t>
  </si>
  <si>
    <t>12 -</t>
  </si>
  <si>
    <t>z12</t>
  </si>
  <si>
    <t>13 -</t>
  </si>
  <si>
    <t>z13</t>
  </si>
  <si>
    <t>14 -</t>
  </si>
  <si>
    <t>z14</t>
  </si>
  <si>
    <t>15 -</t>
  </si>
  <si>
    <t>z15</t>
  </si>
  <si>
    <t>16 -</t>
  </si>
  <si>
    <t>z16</t>
  </si>
  <si>
    <t>17 -</t>
  </si>
  <si>
    <t>z17</t>
  </si>
  <si>
    <t>18 -</t>
  </si>
  <si>
    <t>z18</t>
  </si>
  <si>
    <t>19 -</t>
  </si>
  <si>
    <t>z19</t>
  </si>
  <si>
    <t>20 -</t>
  </si>
  <si>
    <t>z20</t>
  </si>
  <si>
    <t>POLOŽKOVÝ ROZPOČET</t>
  </si>
  <si>
    <t>Pozice</t>
  </si>
  <si>
    <t>Název dílu</t>
  </si>
  <si>
    <t>Dodavatel</t>
  </si>
  <si>
    <t>Jednotky</t>
  </si>
  <si>
    <t>Jednotková cena dodávky</t>
  </si>
  <si>
    <t>Celková cena dodávky</t>
  </si>
  <si>
    <t>Jednotková cena montáže</t>
  </si>
  <si>
    <t>Celková cena montáže</t>
  </si>
  <si>
    <t>1. 1</t>
  </si>
  <si>
    <t>-</t>
  </si>
  <si>
    <t>Kompaktní vzduchotechnická rekuperační jednotka tepelně a zvukově opláštěná (PUR pěna 50mm),  vnitřní provedení maximální rozměry dxšxv=2150x880x1750mm; max 405kg; ve složení: 
PŘÍVOD:  filtr F7, deskový protiproudý rekuperační výměník tepla s obtokem (účinost min 83%), ventilátor s volným oběžným kolem s EC motorem, teplovodní ohřívač (směšovací uzel součástí dodávka VZT)
ODTAH: filtr M5, ventilátor s volným oběžným kolem s EC motorem, ZZT, pružná manžeta, jednotka vč. rámu/nožiček vysokého 100mm.
Parametry ohřívače: min Qoh = 9,7kW, max tp=30°C
Přívodní ventilátor: Vp = 2350m3/h, pext = 300Pa, motor 0,85kW
Odvodní ventilátor: Vo = 2600m3/h, pext = 300Pa, motor 0,85kW
Parametry hluk Lw(A): do potrubí přívod/venkovní/odvod/výfuk - 77/63/66/79 dB(A); do okolí 58 dB(A);
Jednotka bude dodána vč. MaR a ovládání a vč. všech čidel potřebných pro zprovoznění VZT jednotky; vč. ovládání 2 kusů servopohonů uzavíracích klapek s bezpečnostní funkcí a ovládacího tlačítka pro dálkové spuštění jednotky (fukce on/off/1°otáček/2° otáček). VZT jednotka splňující směrnici Ecodesign 2016 i 2018. Podrobný popis fukcí a ovládání viz technická zpráva.</t>
  </si>
  <si>
    <t>Zajištění prodrátování všech komponentů, které nejsou prodrátovány z výroby (servopohony, komponenty směšovacího uzlu, ovládání, teplotní a tlaková čidla, kouřové čidlo, tlačítko pro dálkové spouštění jednotky) - toto bude zajištěno dle podkladů výrobce konkrétního typu VZT zařízení. vč. uvedení jednotky do provozu. Na stavbě koordinovat s profesí elektro.</t>
  </si>
  <si>
    <t>1. 2</t>
  </si>
  <si>
    <t xml:space="preserve">Standardní kuchňská digestoř s ventilátorem, tukovým filtrem, osvětlením a ovládáním ventilátoru na 3 výkonové stupně, Vmax=300m3/h při dpext = 100Pa; Pmax=0,3kW </t>
  </si>
  <si>
    <t>1. 3</t>
  </si>
  <si>
    <t>Odsávací nerezový zákryt, nástěnný se sníženými boky, 2000x1000 mm; vč. kovových tukových filtrů s maximální konečnou tlakovou ztrátou 100 Pa; žlábku pro odvod kondenzátu; osvětlení; pro vzduchový výkon 1800 m3/h; připojovací hrdlo 315x250mm; bez regulační klapky (klapka je osazena v potrubním rozvodu)</t>
  </si>
  <si>
    <t>1. 4</t>
  </si>
  <si>
    <t>Odsávací nerezový zákryt, nástěnný se sníženými boky, 1000x900 mm; vč. kovových tukových filtrů s maximální konečnou tlakovou ztrátou 100 Pa; žlábku pro odvod kondenzátu; osvětlení; pro vzduchový výkon 800 m3/h; připojovací hrdlo200x200mm; bez regulační klapky (klapka je osazena v potrubním rozvodu)</t>
  </si>
  <si>
    <t>1. 5</t>
  </si>
  <si>
    <t>Tukový filtr z tahokovu do kruhového potrubí d400 vč. tlakového čidla (zajistit tlakové čidlo připojitelné do rozvaděče VZT jednotky); tlaková ztráta čistého filtru max 30 Pa; vč. dvou pružných spojek d400 mm pro napojení na VZT potrubí</t>
  </si>
  <si>
    <t>1. 6</t>
  </si>
  <si>
    <t>Tlumič hluku buňkový, velikost 500x500/1500 mm (složený z 2 buněk s děrovaným plechem 500x250x1500mm), včetně náběhových a výběhových plechů. Parametry útlumu hluku pro buňku délky 1500mm pro střední frekvence v oktávovém pásmu 32/63/125/250/500/1000/2000/4000/8000 Hz: 8/13/17/26/37/40/36/22/14 dB. Plášť tlumiče hluku je započten do výměry 4hranného potrubí.</t>
  </si>
  <si>
    <t>1. 7</t>
  </si>
  <si>
    <t>Tlumič hluku buňkový, velikost 500x500/1000 mm (složený z 2 buněk s děrovaným plechem 500x250x1000mm), včetně náběhových a výběhových plechů. Parametry útlumu hluku pro buňku délky 1000mm pro střední frekvence v oktávovém pásmu 32/63/125/250/500/1000/2000/4000/8000 Hz: 7/10/12/18/25/27/23/17/9 dB. Plášť tlumiče hluku je započten do výměry 4hranného potrubí.</t>
  </si>
  <si>
    <t>1. 8</t>
  </si>
  <si>
    <t>Kulisový tlumič hluku 710x315/1500 (složený ze 4 kulis 100x315x1500, konce kulis budou opatřeny náběhovými hranami), plášť tlumiče hluku je započten do výměry 4hranného potrubí</t>
  </si>
  <si>
    <t>1. 9</t>
  </si>
  <si>
    <t>Kulisový tlumič hluku 710x315/1000 (složený ze 4 kulis 100x315x1000, konce kulis budou opatřeny náběhovými hranami), plášť tlumiče hluku je započten do výměry 4hranného potrubí</t>
  </si>
  <si>
    <t>1. 10</t>
  </si>
  <si>
    <t>Kouřové čidlo do potrubí, 24VAC</t>
  </si>
  <si>
    <t>1. 11</t>
  </si>
  <si>
    <t>7513770111</t>
  </si>
  <si>
    <t>Mtž a dodávka uhlíkového filtru do digestoře (PŘÍPRAVA)</t>
  </si>
  <si>
    <t>1. 12</t>
  </si>
  <si>
    <t>751398012</t>
  </si>
  <si>
    <t>Mtž větrací mřížky na kruhové potrubí Ø do 200 mm (PŘÍPRAVA)</t>
  </si>
  <si>
    <t>1. 13</t>
  </si>
  <si>
    <t>56245600</t>
  </si>
  <si>
    <t>Mřížka větrací, plast, VM 160 B bílá se síťovinou (PŘÍPRAVA)</t>
  </si>
  <si>
    <t>1. 14</t>
  </si>
  <si>
    <t>Tkaninová potrubní vyústka, tvar půlkruhový d355 mm, připojení svrchu d250, celková délka 3000 mm, Oba konce zaslepení, Průtok 800 m3/h, Použitelný přetlak 80 Pa, vyztužující obruče Hliníkové Uvnitř; tkanina prodyšná, přívod kruhovou výsečí (2x 35°) mikroperforací, vč. montážního a zavěsovacího příslušenství a materiálu</t>
  </si>
  <si>
    <t>1. 15</t>
  </si>
  <si>
    <t xml:space="preserve">Protidešťová žaluzie v Al provedení 900x355 mm, vč. ochranného pletiva z drátků o tl. 1mm, s oky 10x10mm </t>
  </si>
  <si>
    <t>1. 16</t>
  </si>
  <si>
    <t>Uzavírací klapka těsná, protiběžná, vícelistá 400x315 mm; příprava pro ovládaní servopohonem - sevopohon součástí dodávky VZT jednotky</t>
  </si>
  <si>
    <t>1. 17</t>
  </si>
  <si>
    <r>
      <t xml:space="preserve">Uzavírací klapka těsná </t>
    </r>
    <r>
      <rPr>
        <sz val="10"/>
        <rFont val="Calibri"/>
        <family val="2"/>
        <charset val="238"/>
      </rPr>
      <t>Ø160</t>
    </r>
    <r>
      <rPr>
        <sz val="8"/>
        <rFont val="Trebuchet MS"/>
        <family val="2"/>
      </rPr>
      <t xml:space="preserve"> mm; příprava pro ovládaní servopohonem - vč. servopohonu 230V s pružinou</t>
    </r>
  </si>
  <si>
    <t>1. 18</t>
  </si>
  <si>
    <t>Regulační klapka 250x315 mm; ovládaní ruční</t>
  </si>
  <si>
    <t>1. 19</t>
  </si>
  <si>
    <t>Regulační klapka 200x200 mm; ovládaní ruční</t>
  </si>
  <si>
    <t>1. 20</t>
  </si>
  <si>
    <r>
      <t xml:space="preserve">Střešní ventilační hlavice </t>
    </r>
    <r>
      <rPr>
        <sz val="10"/>
        <rFont val="Calibri"/>
        <family val="2"/>
        <charset val="238"/>
      </rPr>
      <t>Ø500</t>
    </r>
    <r>
      <rPr>
        <sz val="8"/>
        <rFont val="Trebuchet MS"/>
        <family val="2"/>
      </rPr>
      <t xml:space="preserve"> mm</t>
    </r>
  </si>
  <si>
    <t>1. 21</t>
  </si>
  <si>
    <r>
      <t xml:space="preserve">Střešní ventilační hlavice </t>
    </r>
    <r>
      <rPr>
        <sz val="10"/>
        <rFont val="Calibri"/>
        <family val="2"/>
        <charset val="238"/>
      </rPr>
      <t>Ø160</t>
    </r>
    <r>
      <rPr>
        <sz val="8"/>
        <rFont val="Trebuchet MS"/>
        <family val="2"/>
      </rPr>
      <t xml:space="preserve"> mm</t>
    </r>
  </si>
  <si>
    <t>1. 22</t>
  </si>
  <si>
    <r>
      <t>Pružná manžeta pro napojení ventilátoru; 600x300</t>
    </r>
    <r>
      <rPr>
        <sz val="10"/>
        <rFont val="Arial CE"/>
        <charset val="238"/>
      </rPr>
      <t xml:space="preserve"> mm</t>
    </r>
  </si>
  <si>
    <t>1. 23</t>
  </si>
  <si>
    <t>Těsné zaslepení SPIRO potrubí Ø160 mm</t>
  </si>
  <si>
    <t>1. 24</t>
  </si>
  <si>
    <t>NEOBSAZENO</t>
  </si>
  <si>
    <t>1. 25</t>
  </si>
  <si>
    <t>1. 26</t>
  </si>
  <si>
    <t xml:space="preserve">Dvouvrstvá hadice Ø400 mm s izolací ze skelného vlákna. Izolace zakryta dvojvrstvým vnějším potrubím tvořící parotěsnou zábranu. Tloušťka izolace 50mm </t>
  </si>
  <si>
    <t>bm</t>
  </si>
  <si>
    <t>1. 27</t>
  </si>
  <si>
    <r>
      <t>Kruhové potrubí SPIRO</t>
    </r>
    <r>
      <rPr>
        <sz val="11"/>
        <rFont val="Arial CE"/>
        <charset val="238"/>
      </rPr>
      <t xml:space="preserve"> </t>
    </r>
    <r>
      <rPr>
        <sz val="11"/>
        <rFont val="Calibri"/>
        <family val="2"/>
        <charset val="238"/>
      </rPr>
      <t>Ø</t>
    </r>
    <r>
      <rPr>
        <sz val="8"/>
        <rFont val="Trebuchet MS"/>
        <family val="2"/>
      </rPr>
      <t>400 mm z pozinkovaného plechu, vč. tvarovek, montážního, závěsového, spojovacího a těsnícího materiálu, viz TZ a výkresová dokumentace</t>
    </r>
  </si>
  <si>
    <t>1. 28</t>
  </si>
  <si>
    <r>
      <t>Kruhové potrubí SPIRO</t>
    </r>
    <r>
      <rPr>
        <sz val="11"/>
        <rFont val="Arial CE"/>
        <charset val="238"/>
      </rPr>
      <t xml:space="preserve"> </t>
    </r>
    <r>
      <rPr>
        <sz val="11"/>
        <rFont val="Calibri"/>
        <family val="2"/>
        <charset val="238"/>
      </rPr>
      <t>Ø</t>
    </r>
    <r>
      <rPr>
        <sz val="8"/>
        <rFont val="Trebuchet MS"/>
        <family val="2"/>
      </rPr>
      <t>315 mm z pozinkovaného plechu, vč. tvarovek, montážního, závěsového, spojovacího a těsnícího materiálu, viz TZ a výkresová dokumentace</t>
    </r>
  </si>
  <si>
    <t>1. 29</t>
  </si>
  <si>
    <r>
      <t>Kruhové potrubí SPIRO</t>
    </r>
    <r>
      <rPr>
        <sz val="11"/>
        <rFont val="Arial CE"/>
        <charset val="238"/>
      </rPr>
      <t xml:space="preserve"> </t>
    </r>
    <r>
      <rPr>
        <sz val="11"/>
        <rFont val="Calibri"/>
        <family val="2"/>
        <charset val="238"/>
      </rPr>
      <t>Ø</t>
    </r>
    <r>
      <rPr>
        <sz val="8"/>
        <rFont val="Trebuchet MS"/>
        <family val="2"/>
      </rPr>
      <t>250 mm z pozinkovaného plechu, vč. tvarovek, montážního, závěsového, spojovacího a těsnícího materiálu, viz TZ a výkresová dokumentace</t>
    </r>
  </si>
  <si>
    <t>1. 30</t>
  </si>
  <si>
    <r>
      <t>Kruhové potrubí SPIRO</t>
    </r>
    <r>
      <rPr>
        <sz val="11"/>
        <rFont val="Arial CE"/>
        <charset val="238"/>
      </rPr>
      <t xml:space="preserve"> </t>
    </r>
    <r>
      <rPr>
        <sz val="11"/>
        <rFont val="Calibri"/>
        <family val="2"/>
        <charset val="238"/>
      </rPr>
      <t>Ø</t>
    </r>
    <r>
      <rPr>
        <sz val="8"/>
        <rFont val="Trebuchet MS"/>
        <family val="2"/>
      </rPr>
      <t>160 mm z pozinkovaného plechu, vč. tvarovek, montážního, závěsového, spojovacího a těsnícího materiálu, viz TZ a výkresová dokumentace</t>
    </r>
  </si>
  <si>
    <t>1. 31</t>
  </si>
  <si>
    <t>Hranaté potrubí sk I z pozinkovaného plechu, vč. montážního, závěsového, spojovacího a těsnícího materiálu viz technická zpráva a výkresová dokumentace</t>
  </si>
  <si>
    <t>1. 32</t>
  </si>
  <si>
    <t>Izolace tepelná z minerální vaty o tl. 6cm s AL polepem</t>
  </si>
  <si>
    <t>1. 33</t>
  </si>
  <si>
    <t>Izolace tepelná z minerální vaty o tl. 4cm s AL polepem</t>
  </si>
  <si>
    <t>1. 34</t>
  </si>
  <si>
    <t>Izolace tepelná z minerální vaty o tl. 4cm s AL polepem ve venkovním provedení (tj. do plechu)</t>
  </si>
  <si>
    <t>1. 35</t>
  </si>
  <si>
    <t>Izolace hluková z minerální vaty o tl. 6cm s AL polepem</t>
  </si>
  <si>
    <t>1. 36</t>
  </si>
  <si>
    <t>Izolace hluková z minerální vaty o tl. 6cm s AL polepem ve venkovním provedení (tj. do plechu)</t>
  </si>
  <si>
    <t>2. 1</t>
  </si>
  <si>
    <t>Diagonální ventilátor do kruhového potrubí 
800 m3/h; 190 Pa; 0,12 kW; 230 V; 0,5 A</t>
  </si>
  <si>
    <t>2. 2</t>
  </si>
  <si>
    <t>2. 3</t>
  </si>
  <si>
    <r>
      <t xml:space="preserve">Tlumič hluku do kruhového potrubí </t>
    </r>
    <r>
      <rPr>
        <sz val="10"/>
        <rFont val="Calibri"/>
        <family val="2"/>
        <charset val="238"/>
      </rPr>
      <t>Ø</t>
    </r>
    <r>
      <rPr>
        <sz val="8"/>
        <rFont val="Trebuchet MS"/>
        <family val="2"/>
      </rPr>
      <t>200/900</t>
    </r>
  </si>
  <si>
    <t>2. 4</t>
  </si>
  <si>
    <r>
      <t xml:space="preserve">Uzavírací klapka těsná </t>
    </r>
    <r>
      <rPr>
        <sz val="10"/>
        <rFont val="Calibri"/>
        <family val="2"/>
        <charset val="238"/>
      </rPr>
      <t>Ø200</t>
    </r>
    <r>
      <rPr>
        <sz val="8"/>
        <rFont val="Trebuchet MS"/>
        <family val="2"/>
      </rPr>
      <t xml:space="preserve"> mm; příprava pro ovládaní servopohonem - vč. servopohonu 230V</t>
    </r>
  </si>
  <si>
    <t>2. 5</t>
  </si>
  <si>
    <r>
      <t xml:space="preserve">Krycí mřížka </t>
    </r>
    <r>
      <rPr>
        <sz val="10"/>
        <rFont val="Calibri"/>
        <family val="2"/>
        <charset val="238"/>
      </rPr>
      <t>Ø200</t>
    </r>
    <r>
      <rPr>
        <sz val="8"/>
        <rFont val="Trebuchet MS"/>
        <family val="2"/>
      </rPr>
      <t xml:space="preserve"> mm z drátků o tl. 1mm, s oky 10x10mm</t>
    </r>
  </si>
  <si>
    <t>2. 6</t>
  </si>
  <si>
    <r>
      <t xml:space="preserve">Pružná manžeta pro napojení ventilátoru; </t>
    </r>
    <r>
      <rPr>
        <sz val="10"/>
        <rFont val="Calibri"/>
        <family val="2"/>
        <charset val="238"/>
      </rPr>
      <t>Ø</t>
    </r>
    <r>
      <rPr>
        <sz val="10"/>
        <rFont val="Arial CE"/>
        <charset val="238"/>
      </rPr>
      <t>200 mm</t>
    </r>
  </si>
  <si>
    <t>2. 7</t>
  </si>
  <si>
    <r>
      <t>Kruhové potrubí SPIRO</t>
    </r>
    <r>
      <rPr>
        <sz val="11"/>
        <rFont val="Arial CE"/>
        <charset val="238"/>
      </rPr>
      <t xml:space="preserve"> </t>
    </r>
    <r>
      <rPr>
        <sz val="11"/>
        <rFont val="Calibri"/>
        <family val="2"/>
        <charset val="238"/>
      </rPr>
      <t>Ø</t>
    </r>
    <r>
      <rPr>
        <sz val="8"/>
        <rFont val="Trebuchet MS"/>
        <family val="2"/>
      </rPr>
      <t>200 mm z pozinkovaného plechu, vč. tvarovek, montážního, závěsového, spojovacího a těsnícího materiálu, viz TZ a výkresová dokumentace</t>
    </r>
  </si>
  <si>
    <t>2. 8</t>
  </si>
  <si>
    <t>2. 9</t>
  </si>
  <si>
    <t>3. 1</t>
  </si>
  <si>
    <t>Radiální ventilátor do kruhového potrubí 
150 m3/h; 90 Pa; 0,03 kW; 230 V; 0,13 A</t>
  </si>
  <si>
    <t>3. 2</t>
  </si>
  <si>
    <t>3. 3</t>
  </si>
  <si>
    <r>
      <t xml:space="preserve">Uzavírací klapka těsná </t>
    </r>
    <r>
      <rPr>
        <sz val="10"/>
        <rFont val="Calibri"/>
        <family val="2"/>
        <charset val="238"/>
      </rPr>
      <t>Ø125</t>
    </r>
    <r>
      <rPr>
        <sz val="8"/>
        <rFont val="Trebuchet MS"/>
        <family val="2"/>
      </rPr>
      <t xml:space="preserve"> mm; příprava pro ovládaní servopohonem - vč. servopohonu 230V</t>
    </r>
  </si>
  <si>
    <t>3. 4</t>
  </si>
  <si>
    <r>
      <t xml:space="preserve">Krycí mřížka </t>
    </r>
    <r>
      <rPr>
        <sz val="10"/>
        <rFont val="Calibri"/>
        <family val="2"/>
        <charset val="238"/>
      </rPr>
      <t>Ø125</t>
    </r>
    <r>
      <rPr>
        <sz val="8"/>
        <rFont val="Trebuchet MS"/>
        <family val="2"/>
      </rPr>
      <t xml:space="preserve"> mm z drátků o tl. 1mm, s oky 10x10mm</t>
    </r>
  </si>
  <si>
    <t>3. 5</t>
  </si>
  <si>
    <r>
      <t xml:space="preserve">Pružná manžeta pro napojení ventilátoru; </t>
    </r>
    <r>
      <rPr>
        <sz val="10"/>
        <rFont val="Calibri"/>
        <family val="2"/>
        <charset val="238"/>
      </rPr>
      <t>Ø</t>
    </r>
    <r>
      <rPr>
        <sz val="10"/>
        <rFont val="Arial CE"/>
        <charset val="238"/>
      </rPr>
      <t>125 mm</t>
    </r>
  </si>
  <si>
    <t>3. 6</t>
  </si>
  <si>
    <r>
      <t>Kruhové potrubí SPIRO</t>
    </r>
    <r>
      <rPr>
        <sz val="11"/>
        <rFont val="Arial CE"/>
        <charset val="238"/>
      </rPr>
      <t xml:space="preserve"> </t>
    </r>
    <r>
      <rPr>
        <sz val="11"/>
        <rFont val="Calibri"/>
        <family val="2"/>
        <charset val="238"/>
      </rPr>
      <t>Ø</t>
    </r>
    <r>
      <rPr>
        <sz val="8"/>
        <rFont val="Trebuchet MS"/>
        <family val="2"/>
      </rPr>
      <t>125 mm z pozinkovaného plechu, vč. tvarovek, montážního, závěsového, spojovacího a těsnícího materiálu, viz TZ a výkresová dokumentace</t>
    </r>
  </si>
  <si>
    <t>3. 7</t>
  </si>
  <si>
    <t>Ceny u vlastních položek vycházejí z cenových úrovní běžných na trhu.</t>
  </si>
  <si>
    <t>číslo položky katalog.listu ceníku ÚRS</t>
  </si>
  <si>
    <t>210 81-0048</t>
  </si>
  <si>
    <t>ÚRS 21-M</t>
  </si>
  <si>
    <t>210 81-0060</t>
  </si>
  <si>
    <t>210 81-0085</t>
  </si>
  <si>
    <t>210 080-2315</t>
  </si>
  <si>
    <t>211 080-2315</t>
  </si>
  <si>
    <t>210 80-2462</t>
  </si>
  <si>
    <t>210 80-0511</t>
  </si>
  <si>
    <t>210 80-2120</t>
  </si>
  <si>
    <t>210 80-0552</t>
  </si>
  <si>
    <t>210 11-0031</t>
  </si>
  <si>
    <t>210 11-0036</t>
  </si>
  <si>
    <t>210 11-0038</t>
  </si>
  <si>
    <t>210 11-0039</t>
  </si>
  <si>
    <t>210 11-1042</t>
  </si>
  <si>
    <t>210 11-0512</t>
  </si>
  <si>
    <t>210 11-1106</t>
  </si>
  <si>
    <t>210 01-0332</t>
  </si>
  <si>
    <t>210 11-0506</t>
  </si>
  <si>
    <t>210 15-0554</t>
  </si>
  <si>
    <t>210 15-0053</t>
  </si>
  <si>
    <t>210 11-0151</t>
  </si>
  <si>
    <t>210 10-0003</t>
  </si>
  <si>
    <t>210 10-0007</t>
  </si>
  <si>
    <t>210 11-1022</t>
  </si>
  <si>
    <t>210 20-3004</t>
  </si>
  <si>
    <t>210 01-0302</t>
  </si>
  <si>
    <t>210 02-0305</t>
  </si>
  <si>
    <t>210 01-0312</t>
  </si>
  <si>
    <t>210 01-0017</t>
  </si>
  <si>
    <t>210 01-0108</t>
  </si>
  <si>
    <t>210 29-0891</t>
  </si>
  <si>
    <t>210 22-0022</t>
  </si>
  <si>
    <t xml:space="preserve">ÚRS 46-M </t>
  </si>
  <si>
    <t>210 22-0020</t>
  </si>
  <si>
    <t>210 22-0301</t>
  </si>
  <si>
    <t>460 15-0053</t>
  </si>
  <si>
    <t>460 56-0013</t>
  </si>
  <si>
    <t>460 62-0013</t>
  </si>
  <si>
    <t>Náklady spojené s vypracováním projektové dokumentace zajišťované zhotovitelem, většinou v obsahu a rozsahu dílenské, výrobní a montážní dokumentace stavby. Dílenská dokumentace železobetonového schodiště. Náklady na vyhotovení dokumentace skutečného provedení a její předání obejdnateli v požadované formě a počtu - 3 paré v tištěné podobě + 1x elektronicky na CD.</t>
  </si>
  <si>
    <t>Veškeré náklady spojené s vybudováním, provozem a odstraněním zařízení staveniště. Součástí jsou také nákaldy na ochranu staveniště před vstupem nepovolaných osob, včetně příslušného značení, náklady na oplocení staveniště či na jeho osvětlení, náklady na vypracování potřebné dokumentace pro provoz staveništěz hlediska požární ochrany (požární řád a poplachové směrnice) a z hlediska provozu staveniště (provozně dopravní řád)</t>
  </si>
  <si>
    <t>Náklady spojené s označením stavby a povinnou publicitou projektu v rozsahu: 1.Zhotovení a montáž 1ks velkoplošného informačního panelu k označení staveniště po celou dobu stavby dle vzoru KÚ Pk. 2. Zhotovení a montáž 1ks stálé informační tabule pro venkovní prostředí (pamětní desky) dle vzoru ROP NUTS II SV, 30*40 cm. text a barevnost řešení bude určena a schválena investorem.                                                            Pojištění dodavatele a pojištění díla - Náklady spojené s povinným pojištěním dodavatele nebo stavebního díla nebo odpovědnosti za škodu v rozsahu SOD.                                                                                      Bankovní záruky - Náklady zhotovitele spojené se zabezpečením a poskytnutím zajišťovacích bankovních záruk, pokud je zadavatel požaduje v návrhu SOD.</t>
  </si>
  <si>
    <t>Celkové náklady za stavbu 1)</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</si>
</sst>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0%"/>
    <numFmt numFmtId="165" formatCode="dd\.mm\.yyyy"/>
    <numFmt numFmtId="166" formatCode="#,##0.00000"/>
    <numFmt numFmtId="167" formatCode="#,##0.000"/>
    <numFmt numFmtId="168" formatCode="#\ ###\ ##0;#\ ###\ ##0;"/>
    <numFmt numFmtId="169" formatCode="##\ ###\ ##0;##\ ###\ ##0;"/>
    <numFmt numFmtId="170" formatCode="#\ ###\ ###"/>
    <numFmt numFmtId="171" formatCode="#,##0.00_ ;\-#,##0.00\ "/>
    <numFmt numFmtId="172" formatCode="#,##0\ &quot;Kč&quot;"/>
    <numFmt numFmtId="173" formatCode="#,##0.0"/>
    <numFmt numFmtId="174" formatCode="000000000"/>
  </numFmts>
  <fonts count="103" x14ac:knownFonts="1">
    <font>
      <sz val="8"/>
      <name val="Trebuchet MS"/>
      <family val="2"/>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8"/>
      <color rgb="FF969696"/>
      <name val="Trebuchet MS"/>
      <family val="2"/>
      <charset val="238"/>
    </font>
    <font>
      <sz val="9"/>
      <name val="Trebuchet MS"/>
      <family val="2"/>
      <charset val="238"/>
    </font>
    <font>
      <b/>
      <sz val="12"/>
      <name val="Trebuchet MS"/>
      <family val="2"/>
      <charset val="238"/>
    </font>
    <font>
      <sz val="11"/>
      <name val="Trebuchet MS"/>
      <family val="2"/>
      <charset val="238"/>
    </font>
    <font>
      <sz val="12"/>
      <color rgb="FF003366"/>
      <name val="Trebuchet MS"/>
      <family val="2"/>
      <charset val="238"/>
    </font>
    <font>
      <sz val="10"/>
      <color rgb="FF003366"/>
      <name val="Trebuchet MS"/>
      <family val="2"/>
      <charset val="238"/>
    </font>
    <font>
      <sz val="8"/>
      <color rgb="FF003366"/>
      <name val="Trebuchet MS"/>
      <family val="2"/>
      <charset val="238"/>
    </font>
    <font>
      <sz val="8"/>
      <color rgb="FF505050"/>
      <name val="Trebuchet MS"/>
      <family val="2"/>
      <charset val="238"/>
    </font>
    <font>
      <sz val="8"/>
      <color rgb="FF0000A8"/>
      <name val="Trebuchet MS"/>
      <family val="2"/>
      <charset val="238"/>
    </font>
    <font>
      <sz val="8"/>
      <color rgb="FFFF0000"/>
      <name val="Trebuchet MS"/>
      <family val="2"/>
      <charset val="238"/>
    </font>
    <font>
      <sz val="8"/>
      <color rgb="FFFAE682"/>
      <name val="Trebuchet MS"/>
      <family val="2"/>
      <charset val="238"/>
    </font>
    <font>
      <sz val="8"/>
      <color rgb="FF3366FF"/>
      <name val="Trebuchet MS"/>
      <family val="2"/>
      <charset val="238"/>
    </font>
    <font>
      <b/>
      <sz val="16"/>
      <name val="Trebuchet MS"/>
      <family val="2"/>
      <charset val="238"/>
    </font>
    <font>
      <b/>
      <sz val="12"/>
      <color rgb="FF969696"/>
      <name val="Trebuchet MS"/>
      <family val="2"/>
      <charset val="238"/>
    </font>
    <font>
      <sz val="9"/>
      <color rgb="FF969696"/>
      <name val="Trebuchet MS"/>
      <family val="2"/>
      <charset val="238"/>
    </font>
    <font>
      <b/>
      <sz val="8"/>
      <color rgb="FF969696"/>
      <name val="Trebuchet MS"/>
      <family val="2"/>
      <charset val="238"/>
    </font>
    <font>
      <b/>
      <sz val="10"/>
      <name val="Trebuchet MS"/>
      <family val="2"/>
      <charset val="238"/>
    </font>
    <font>
      <b/>
      <sz val="9"/>
      <name val="Trebuchet MS"/>
      <family val="2"/>
      <charset val="238"/>
    </font>
    <font>
      <sz val="12"/>
      <color rgb="FF969696"/>
      <name val="Trebuchet MS"/>
      <family val="2"/>
      <charset val="238"/>
    </font>
    <font>
      <b/>
      <sz val="12"/>
      <color rgb="FF960000"/>
      <name val="Trebuchet MS"/>
      <family val="2"/>
      <charset val="238"/>
    </font>
    <font>
      <sz val="12"/>
      <name val="Trebuchet MS"/>
      <family val="2"/>
      <charset val="238"/>
    </font>
    <font>
      <b/>
      <sz val="11"/>
      <color rgb="FF003366"/>
      <name val="Trebuchet MS"/>
      <family val="2"/>
      <charset val="238"/>
    </font>
    <font>
      <sz val="11"/>
      <color rgb="FF003366"/>
      <name val="Trebuchet MS"/>
      <family val="2"/>
      <charset val="238"/>
    </font>
    <font>
      <b/>
      <sz val="11"/>
      <name val="Trebuchet MS"/>
      <family val="2"/>
      <charset val="238"/>
    </font>
    <font>
      <sz val="11"/>
      <color rgb="FF969696"/>
      <name val="Trebuchet MS"/>
      <family val="2"/>
      <charset val="238"/>
    </font>
    <font>
      <sz val="8"/>
      <color rgb="FF000000"/>
      <name val="Trebuchet MS"/>
      <family val="2"/>
      <charset val="238"/>
    </font>
    <font>
      <b/>
      <sz val="12"/>
      <color rgb="FF800000"/>
      <name val="Trebuchet MS"/>
      <family val="2"/>
      <charset val="238"/>
    </font>
    <font>
      <sz val="9"/>
      <color rgb="FF000000"/>
      <name val="Trebuchet MS"/>
      <family val="2"/>
      <charset val="238"/>
    </font>
    <font>
      <sz val="8"/>
      <color rgb="FF960000"/>
      <name val="Trebuchet MS"/>
      <family val="2"/>
      <charset val="238"/>
    </font>
    <font>
      <b/>
      <sz val="8"/>
      <name val="Trebuchet MS"/>
      <family val="2"/>
      <charset val="238"/>
    </font>
    <font>
      <sz val="7"/>
      <color rgb="FF969696"/>
      <name val="Trebuchet MS"/>
      <family val="2"/>
      <charset val="238"/>
    </font>
    <font>
      <i/>
      <sz val="8"/>
      <color rgb="FF0000FF"/>
      <name val="Trebuchet MS"/>
      <family val="2"/>
      <charset val="238"/>
    </font>
    <font>
      <sz val="8"/>
      <color rgb="FFFF0000"/>
      <name val="Trebuchet MS"/>
      <family val="2"/>
      <charset val="238"/>
    </font>
    <font>
      <u/>
      <sz val="8"/>
      <color theme="10"/>
      <name val="Trebuchet MS"/>
      <family val="2"/>
    </font>
    <font>
      <sz val="18"/>
      <color theme="10"/>
      <name val="Wingdings 2"/>
      <family val="1"/>
      <charset val="2"/>
    </font>
    <font>
      <sz val="10"/>
      <color rgb="FF960000"/>
      <name val="Trebuchet MS"/>
      <family val="2"/>
    </font>
    <font>
      <sz val="10"/>
      <name val="Trebuchet MS"/>
      <family val="2"/>
    </font>
    <font>
      <u/>
      <sz val="10"/>
      <color theme="10"/>
      <name val="Trebuchet MS"/>
      <family val="2"/>
    </font>
    <font>
      <sz val="8"/>
      <name val="Trebuchet MS"/>
      <family val="2"/>
      <charset val="238"/>
    </font>
    <font>
      <sz val="10"/>
      <name val="Trebuchet MS"/>
      <family val="2"/>
      <charset val="238"/>
    </font>
    <font>
      <sz val="8"/>
      <name val="Trebuchet MS"/>
      <family val="2"/>
    </font>
    <font>
      <b/>
      <sz val="11"/>
      <color theme="1"/>
      <name val="Calibri"/>
      <family val="2"/>
      <charset val="238"/>
      <scheme val="minor"/>
    </font>
    <font>
      <sz val="8"/>
      <color rgb="FFFAE682"/>
      <name val="Trebuchet MS"/>
      <family val="2"/>
    </font>
    <font>
      <sz val="10"/>
      <color rgb="FF960000"/>
      <name val="Trebuchet MS"/>
      <family val="2"/>
      <charset val="238"/>
    </font>
    <font>
      <u/>
      <sz val="11"/>
      <color theme="10"/>
      <name val="Calibri"/>
      <family val="2"/>
    </font>
    <font>
      <u/>
      <sz val="10"/>
      <color theme="10"/>
      <name val="Trebuchet MS"/>
      <family val="2"/>
      <charset val="238"/>
    </font>
    <font>
      <sz val="8"/>
      <color rgb="FF3366FF"/>
      <name val="Trebuchet MS"/>
      <family val="2"/>
    </font>
    <font>
      <b/>
      <sz val="16"/>
      <name val="Trebuchet MS"/>
      <family val="2"/>
    </font>
    <font>
      <sz val="9"/>
      <color rgb="FF969696"/>
      <name val="Trebuchet MS"/>
      <family val="2"/>
    </font>
    <font>
      <sz val="9"/>
      <name val="Trebuchet MS"/>
      <family val="2"/>
    </font>
    <font>
      <b/>
      <sz val="12"/>
      <name val="Trebuchet MS"/>
      <family val="2"/>
    </font>
    <font>
      <sz val="10"/>
      <color rgb="FF464646"/>
      <name val="Trebuchet MS"/>
      <family val="2"/>
    </font>
    <font>
      <b/>
      <sz val="10"/>
      <name val="Trebuchet MS"/>
      <family val="2"/>
    </font>
    <font>
      <sz val="8"/>
      <color rgb="FF969696"/>
      <name val="Trebuchet MS"/>
      <family val="2"/>
    </font>
    <font>
      <b/>
      <sz val="8"/>
      <color rgb="FF969696"/>
      <name val="Trebuchet MS"/>
      <family val="2"/>
    </font>
    <font>
      <b/>
      <sz val="10"/>
      <color rgb="FF464646"/>
      <name val="Trebuchet MS"/>
      <family val="2"/>
    </font>
    <font>
      <sz val="10"/>
      <color rgb="FF969696"/>
      <name val="Trebuchet MS"/>
      <family val="2"/>
    </font>
    <font>
      <b/>
      <sz val="9"/>
      <name val="Trebuchet MS"/>
      <family val="2"/>
    </font>
    <font>
      <sz val="12"/>
      <color rgb="FF969696"/>
      <name val="Trebuchet MS"/>
      <family val="2"/>
    </font>
    <font>
      <b/>
      <sz val="12"/>
      <color rgb="FF960000"/>
      <name val="Trebuchet MS"/>
      <family val="2"/>
    </font>
    <font>
      <sz val="12"/>
      <name val="Trebuchet MS"/>
      <family val="2"/>
    </font>
    <font>
      <sz val="11"/>
      <name val="Trebuchet MS"/>
      <family val="2"/>
    </font>
    <font>
      <b/>
      <sz val="11"/>
      <color rgb="FF003366"/>
      <name val="Trebuchet MS"/>
      <family val="2"/>
    </font>
    <font>
      <sz val="11"/>
      <color rgb="FF003366"/>
      <name val="Trebuchet MS"/>
      <family val="2"/>
    </font>
    <font>
      <sz val="11"/>
      <color rgb="FF969696"/>
      <name val="Trebuchet MS"/>
      <family val="2"/>
    </font>
    <font>
      <b/>
      <sz val="12"/>
      <color rgb="FF800000"/>
      <name val="Trebuchet MS"/>
      <family val="2"/>
    </font>
    <font>
      <sz val="12"/>
      <color rgb="FF003366"/>
      <name val="Trebuchet MS"/>
      <family val="2"/>
    </font>
    <font>
      <sz val="10"/>
      <color rgb="FF003366"/>
      <name val="Trebuchet MS"/>
      <family val="2"/>
    </font>
    <font>
      <sz val="9"/>
      <color rgb="FF000000"/>
      <name val="Trebuchet MS"/>
      <family val="2"/>
    </font>
    <font>
      <sz val="8"/>
      <color rgb="FF960000"/>
      <name val="Trebuchet MS"/>
      <family val="2"/>
    </font>
    <font>
      <b/>
      <sz val="8"/>
      <name val="Trebuchet MS"/>
      <family val="2"/>
    </font>
    <font>
      <sz val="8"/>
      <color rgb="FF003366"/>
      <name val="Trebuchet MS"/>
      <family val="2"/>
    </font>
    <font>
      <i/>
      <sz val="8"/>
      <color rgb="FF0000FF"/>
      <name val="Trebuchet MS"/>
      <family val="2"/>
    </font>
    <font>
      <sz val="8"/>
      <color rgb="FF505050"/>
      <name val="Trebuchet MS"/>
      <family val="2"/>
    </font>
    <font>
      <b/>
      <sz val="12"/>
      <color rgb="FF969696"/>
      <name val="Trebuchet MS"/>
      <family val="2"/>
    </font>
    <font>
      <b/>
      <sz val="11"/>
      <name val="Trebuchet MS"/>
      <family val="2"/>
    </font>
    <font>
      <sz val="7"/>
      <color rgb="FF969696"/>
      <name val="Trebuchet MS"/>
      <family val="2"/>
    </font>
    <font>
      <sz val="7"/>
      <name val="Trebuchet MS"/>
      <family val="2"/>
    </font>
    <font>
      <i/>
      <sz val="7"/>
      <color rgb="FF969696"/>
      <name val="Trebuchet MS"/>
      <family val="2"/>
    </font>
    <font>
      <b/>
      <sz val="10"/>
      <color theme="1"/>
      <name val="Times New Roman CE"/>
      <charset val="238"/>
    </font>
    <font>
      <b/>
      <sz val="20"/>
      <color theme="1"/>
      <name val="Times New Roman CE"/>
      <charset val="238"/>
    </font>
    <font>
      <b/>
      <sz val="16"/>
      <color theme="1"/>
      <name val="Times New Roman CE"/>
      <charset val="238"/>
    </font>
    <font>
      <sz val="10"/>
      <color theme="1"/>
      <name val="Times New Roman CE"/>
      <charset val="238"/>
    </font>
    <font>
      <sz val="11"/>
      <color theme="1"/>
      <name val="Times New Roman CE"/>
      <charset val="238"/>
    </font>
    <font>
      <sz val="12"/>
      <color theme="1"/>
      <name val="Times New Roman CE"/>
      <charset val="238"/>
    </font>
    <font>
      <b/>
      <sz val="18"/>
      <color theme="1"/>
      <name val="Times New Roman CE"/>
      <charset val="238"/>
    </font>
    <font>
      <b/>
      <sz val="12"/>
      <color theme="1"/>
      <name val="Times New Roman CE"/>
      <charset val="238"/>
    </font>
    <font>
      <b/>
      <sz val="11"/>
      <color theme="1"/>
      <name val="Times New Roman CE"/>
      <charset val="238"/>
    </font>
    <font>
      <b/>
      <sz val="12"/>
      <color theme="1"/>
      <name val="Times New Roman"/>
      <family val="1"/>
      <charset val="238"/>
    </font>
    <font>
      <sz val="11"/>
      <color theme="1"/>
      <name val="Times New Roman"/>
      <family val="1"/>
      <charset val="238"/>
    </font>
    <font>
      <b/>
      <sz val="11"/>
      <color theme="1"/>
      <name val="Times New Roman"/>
      <family val="1"/>
      <charset val="238"/>
    </font>
    <font>
      <b/>
      <sz val="14"/>
      <color theme="1"/>
      <name val="Calibri"/>
      <family val="2"/>
      <charset val="238"/>
      <scheme val="minor"/>
    </font>
    <font>
      <b/>
      <sz val="11"/>
      <color indexed="53"/>
      <name val="Calibri"/>
      <family val="2"/>
      <charset val="238"/>
      <scheme val="minor"/>
    </font>
    <font>
      <sz val="11"/>
      <name val="Calibri"/>
      <family val="2"/>
      <charset val="238"/>
      <scheme val="minor"/>
    </font>
    <font>
      <sz val="10"/>
      <name val="Calibri"/>
      <family val="2"/>
      <charset val="238"/>
    </font>
    <font>
      <sz val="10"/>
      <name val="Arial CE"/>
      <charset val="238"/>
    </font>
    <font>
      <sz val="11"/>
      <name val="Arial CE"/>
      <charset val="238"/>
    </font>
    <font>
      <sz val="11"/>
      <name val="Calibri"/>
      <family val="2"/>
      <charset val="238"/>
    </font>
    <font>
      <sz val="12"/>
      <color theme="1"/>
      <name val="Calibri"/>
      <family val="2"/>
      <charset val="238"/>
      <scheme val="minor"/>
    </font>
  </fonts>
  <fills count="7">
    <fill>
      <patternFill patternType="none"/>
    </fill>
    <fill>
      <patternFill patternType="gray125"/>
    </fill>
    <fill>
      <patternFill patternType="solid">
        <fgColor rgb="FFFAE682"/>
      </patternFill>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124">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dotted">
        <color rgb="FF000000"/>
      </top>
      <bottom/>
      <diagonal/>
    </border>
    <border>
      <left/>
      <right/>
      <top/>
      <bottom style="dotted">
        <color rgb="FF000000"/>
      </bottom>
      <diagonal/>
    </border>
    <border>
      <left style="dotted">
        <color rgb="FF000000"/>
      </left>
      <right/>
      <top style="dotted">
        <color rgb="FF000000"/>
      </top>
      <bottom style="dotted">
        <color rgb="FF000000"/>
      </bottom>
      <diagonal/>
    </border>
    <border>
      <left/>
      <right/>
      <top style="dotted">
        <color rgb="FF000000"/>
      </top>
      <bottom style="dotted">
        <color rgb="FF000000"/>
      </bottom>
      <diagonal/>
    </border>
    <border>
      <left/>
      <right style="dotted">
        <color rgb="FF000000"/>
      </right>
      <top style="dotted">
        <color rgb="FF000000"/>
      </top>
      <bottom style="dotted">
        <color rgb="FF000000"/>
      </bottom>
      <diagonal/>
    </border>
    <border>
      <left style="dotted">
        <color rgb="FF969696"/>
      </left>
      <right/>
      <top style="dotted">
        <color rgb="FF969696"/>
      </top>
      <bottom/>
      <diagonal/>
    </border>
    <border>
      <left/>
      <right/>
      <top style="dotted">
        <color rgb="FF969696"/>
      </top>
      <bottom/>
      <diagonal/>
    </border>
    <border>
      <left/>
      <right style="dotted">
        <color rgb="FF969696"/>
      </right>
      <top style="dotted">
        <color rgb="FF969696"/>
      </top>
      <bottom/>
      <diagonal/>
    </border>
    <border>
      <left style="dotted">
        <color rgb="FF969696"/>
      </left>
      <right/>
      <top/>
      <bottom/>
      <diagonal/>
    </border>
    <border>
      <left/>
      <right style="dotted">
        <color rgb="FF969696"/>
      </right>
      <top/>
      <bottom/>
      <diagonal/>
    </border>
    <border>
      <left style="dotted">
        <color rgb="FF969696"/>
      </left>
      <right/>
      <top/>
      <bottom style="dotted">
        <color rgb="FF969696"/>
      </bottom>
      <diagonal/>
    </border>
    <border>
      <left/>
      <right/>
      <top/>
      <bottom style="dotted">
        <color rgb="FF969696"/>
      </bottom>
      <diagonal/>
    </border>
    <border>
      <left/>
      <right style="dotted">
        <color rgb="FF969696"/>
      </right>
      <top/>
      <bottom style="dotted">
        <color rgb="FF969696"/>
      </bottom>
      <diagonal/>
    </border>
    <border>
      <left style="dotted">
        <color rgb="FF969696"/>
      </left>
      <right/>
      <top style="dotted">
        <color rgb="FF969696"/>
      </top>
      <bottom style="dotted">
        <color rgb="FF969696"/>
      </bottom>
      <diagonal/>
    </border>
    <border>
      <left/>
      <right/>
      <top style="dotted">
        <color rgb="FF969696"/>
      </top>
      <bottom style="dotted">
        <color rgb="FF969696"/>
      </bottom>
      <diagonal/>
    </border>
    <border>
      <left/>
      <right style="dotted">
        <color rgb="FF969696"/>
      </right>
      <top style="dotted">
        <color rgb="FF969696"/>
      </top>
      <bottom style="dotted">
        <color rgb="FF969696"/>
      </bottom>
      <diagonal/>
    </border>
    <border>
      <left/>
      <right style="thin">
        <color indexed="64"/>
      </right>
      <top style="thin">
        <color rgb="FF000000"/>
      </top>
      <bottom/>
      <diagonal/>
    </border>
    <border>
      <left/>
      <right style="thin">
        <color indexed="64"/>
      </right>
      <top/>
      <bottom style="thin">
        <color rgb="FF000000"/>
      </bottom>
      <diagonal/>
    </border>
    <border>
      <left style="dotted">
        <color rgb="FF969696"/>
      </left>
      <right style="dotted">
        <color rgb="FF969696"/>
      </right>
      <top style="dotted">
        <color rgb="FF969696"/>
      </top>
      <bottom style="dotted">
        <color rgb="FF969696"/>
      </bottom>
      <diagonal/>
    </border>
    <border>
      <left/>
      <right style="thin">
        <color indexed="64"/>
      </right>
      <top style="dotted">
        <color rgb="FF969696"/>
      </top>
      <bottom style="dotted">
        <color rgb="FF969696"/>
      </bottom>
      <diagonal/>
    </border>
    <border>
      <left style="dotted">
        <color rgb="FF969696"/>
      </left>
      <right style="thin">
        <color indexed="64"/>
      </right>
      <top style="dotted">
        <color rgb="FF969696"/>
      </top>
      <bottom style="dotted">
        <color rgb="FF969696"/>
      </bottom>
      <diagonal/>
    </border>
    <border>
      <left/>
      <right style="thin">
        <color rgb="FF000000"/>
      </right>
      <top style="dotted">
        <color rgb="FF969696"/>
      </top>
      <bottom/>
      <diagonal/>
    </border>
    <border>
      <left/>
      <right style="thin">
        <color rgb="FF000000"/>
      </right>
      <top style="dotted">
        <color rgb="FF000000"/>
      </top>
      <bottom style="dotted">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diagonal/>
    </border>
    <border>
      <left/>
      <right/>
      <top style="hair">
        <color indexed="64"/>
      </top>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medium">
        <color indexed="64"/>
      </left>
      <right/>
      <top/>
      <bottom/>
      <diagonal/>
    </border>
    <border>
      <left/>
      <right style="hair">
        <color indexed="64"/>
      </right>
      <top style="hair">
        <color indexed="64"/>
      </top>
      <bottom style="hair">
        <color indexed="64"/>
      </bottom>
      <diagonal/>
    </border>
    <border>
      <left/>
      <right style="medium">
        <color indexed="64"/>
      </right>
      <top/>
      <bottom/>
      <diagonal/>
    </border>
    <border>
      <left style="medium">
        <color indexed="64"/>
      </left>
      <right style="hair">
        <color indexed="64"/>
      </right>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right/>
      <top/>
      <bottom style="hair">
        <color indexed="64"/>
      </bottom>
      <diagonal/>
    </border>
    <border>
      <left style="medium">
        <color indexed="64"/>
      </left>
      <right style="hair">
        <color indexed="64"/>
      </right>
      <top/>
      <bottom/>
      <diagonal/>
    </border>
    <border>
      <left style="hair">
        <color indexed="64"/>
      </left>
      <right style="hair">
        <color indexed="64"/>
      </right>
      <top/>
      <bottom style="medium">
        <color indexed="64"/>
      </bottom>
      <diagonal/>
    </border>
    <border>
      <left style="hair">
        <color indexed="64"/>
      </left>
      <right style="hair">
        <color indexed="64"/>
      </right>
      <top/>
      <bottom/>
      <diagonal/>
    </border>
    <border>
      <left style="hair">
        <color indexed="64"/>
      </left>
      <right style="medium">
        <color indexed="64"/>
      </right>
      <top/>
      <bottom/>
      <diagonal/>
    </border>
    <border>
      <left/>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medium">
        <color indexed="64"/>
      </left>
      <right/>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diagonal/>
    </border>
  </borders>
  <cellStyleXfs count="6">
    <xf numFmtId="0" fontId="0" fillId="0" borderId="0"/>
    <xf numFmtId="0" fontId="37" fillId="0" borderId="0" applyNumberFormat="0" applyFill="0" applyBorder="0" applyAlignment="0" applyProtection="0"/>
    <xf numFmtId="0" fontId="42" fillId="0" borderId="0" applyAlignment="0">
      <alignment vertical="top" wrapText="1"/>
      <protection locked="0"/>
    </xf>
    <xf numFmtId="0" fontId="48" fillId="0" borderId="0" applyNumberFormat="0" applyFill="0" applyBorder="0" applyAlignment="0" applyProtection="0"/>
    <xf numFmtId="0" fontId="3" fillId="0" borderId="0"/>
    <xf numFmtId="0" fontId="2" fillId="0" borderId="0"/>
  </cellStyleXfs>
  <cellXfs count="1098">
    <xf numFmtId="0" fontId="0" fillId="0" borderId="0" xfId="0"/>
    <xf numFmtId="0" fontId="0"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vertical="center" wrapText="1"/>
    </xf>
    <xf numFmtId="0" fontId="8" fillId="0" borderId="0" xfId="0" applyFont="1" applyAlignment="1">
      <alignment vertical="center"/>
    </xf>
    <xf numFmtId="0" fontId="9" fillId="0" borderId="0" xfId="0" applyFont="1" applyAlignment="1">
      <alignment vertical="center"/>
    </xf>
    <xf numFmtId="0" fontId="0" fillId="0" borderId="0" xfId="0" applyFont="1" applyAlignment="1">
      <alignment horizontal="center" vertical="center" wrapText="1"/>
    </xf>
    <xf numFmtId="0" fontId="10" fillId="0" borderId="0" xfId="0" applyFont="1" applyAlignment="1"/>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vertical="center"/>
    </xf>
    <xf numFmtId="0" fontId="14" fillId="2" borderId="0" xfId="0" applyFont="1" applyFill="1" applyAlignment="1">
      <alignment horizontal="left" vertical="center"/>
    </xf>
    <xf numFmtId="0" fontId="0" fillId="2" borderId="0" xfId="0" applyFill="1"/>
    <xf numFmtId="0" fontId="14" fillId="0" borderId="0" xfId="0" applyFont="1" applyAlignment="1">
      <alignment horizontal="left" vertical="center"/>
    </xf>
    <xf numFmtId="0" fontId="0" fillId="0" borderId="0" xfId="0" applyFont="1" applyAlignment="1">
      <alignment horizontal="left" vertical="center"/>
    </xf>
    <xf numFmtId="0" fontId="15" fillId="0" borderId="0" xfId="0" applyFont="1" applyAlignment="1">
      <alignment horizontal="left" vertical="center"/>
    </xf>
    <xf numFmtId="0" fontId="17" fillId="0" borderId="0" xfId="0" applyFont="1" applyAlignment="1">
      <alignment horizontal="left" vertical="center"/>
    </xf>
    <xf numFmtId="0" fontId="5" fillId="4" borderId="0" xfId="0" applyFont="1" applyFill="1" applyBorder="1" applyAlignment="1" applyProtection="1">
      <alignment horizontal="left" vertical="center"/>
      <protection locked="0"/>
    </xf>
    <xf numFmtId="0" fontId="0" fillId="0" borderId="4" xfId="0" applyFont="1" applyBorder="1" applyAlignment="1">
      <alignment vertical="center"/>
    </xf>
    <xf numFmtId="0" fontId="0" fillId="0" borderId="0" xfId="0" applyFont="1" applyBorder="1" applyAlignment="1">
      <alignment vertical="center"/>
    </xf>
    <xf numFmtId="0" fontId="5" fillId="0" borderId="4" xfId="0" applyFont="1" applyBorder="1" applyAlignment="1">
      <alignment vertical="center"/>
    </xf>
    <xf numFmtId="0" fontId="6" fillId="0" borderId="4" xfId="0" applyFont="1" applyBorder="1" applyAlignment="1">
      <alignment vertical="center"/>
    </xf>
    <xf numFmtId="0" fontId="6" fillId="0" borderId="0" xfId="0" applyFont="1" applyAlignment="1">
      <alignment horizontal="left" vertical="center"/>
    </xf>
    <xf numFmtId="0" fontId="0" fillId="0" borderId="15" xfId="0" applyFont="1" applyBorder="1" applyAlignment="1">
      <alignment vertical="center"/>
    </xf>
    <xf numFmtId="0" fontId="0" fillId="0" borderId="16" xfId="0" applyFont="1" applyBorder="1" applyAlignment="1">
      <alignment vertical="center"/>
    </xf>
    <xf numFmtId="0" fontId="0" fillId="0" borderId="18" xfId="0" applyFont="1" applyBorder="1" applyAlignment="1">
      <alignment vertical="center"/>
    </xf>
    <xf numFmtId="0" fontId="18" fillId="0" borderId="19" xfId="0" applyFont="1" applyBorder="1" applyAlignment="1">
      <alignment horizontal="center" vertical="center" wrapText="1"/>
    </xf>
    <xf numFmtId="0" fontId="18" fillId="0" borderId="20" xfId="0" applyFont="1" applyBorder="1" applyAlignment="1">
      <alignment horizontal="center" vertical="center" wrapText="1"/>
    </xf>
    <xf numFmtId="0" fontId="18" fillId="0" borderId="21" xfId="0" applyFont="1" applyBorder="1" applyAlignment="1">
      <alignment horizontal="center" vertical="center" wrapText="1"/>
    </xf>
    <xf numFmtId="0" fontId="0" fillId="0" borderId="14" xfId="0" applyFont="1" applyBorder="1" applyAlignment="1">
      <alignment vertical="center"/>
    </xf>
    <xf numFmtId="4" fontId="22" fillId="0" borderId="17" xfId="0" applyNumberFormat="1" applyFont="1" applyBorder="1" applyAlignment="1">
      <alignment vertical="center"/>
    </xf>
    <xf numFmtId="4" fontId="22" fillId="0" borderId="0" xfId="0" applyNumberFormat="1" applyFont="1" applyBorder="1" applyAlignment="1">
      <alignment vertical="center"/>
    </xf>
    <xf numFmtId="166" fontId="22" fillId="0" borderId="0" xfId="0" applyNumberFormat="1" applyFont="1" applyBorder="1" applyAlignment="1">
      <alignment vertical="center"/>
    </xf>
    <xf numFmtId="4" fontId="22" fillId="0" borderId="18" xfId="0" applyNumberFormat="1" applyFont="1" applyBorder="1" applyAlignment="1">
      <alignment vertical="center"/>
    </xf>
    <xf numFmtId="0" fontId="24" fillId="0" borderId="0" xfId="0" applyFont="1" applyAlignment="1">
      <alignment horizontal="left" vertical="center"/>
    </xf>
    <xf numFmtId="0" fontId="7" fillId="0" borderId="4" xfId="0" applyFont="1" applyBorder="1" applyAlignment="1">
      <alignment vertical="center"/>
    </xf>
    <xf numFmtId="4" fontId="28" fillId="0" borderId="17" xfId="0" applyNumberFormat="1" applyFont="1" applyBorder="1" applyAlignment="1">
      <alignment vertical="center"/>
    </xf>
    <xf numFmtId="4" fontId="28" fillId="0" borderId="0" xfId="0" applyNumberFormat="1" applyFont="1" applyBorder="1" applyAlignment="1">
      <alignment vertical="center"/>
    </xf>
    <xf numFmtId="166" fontId="28" fillId="0" borderId="0" xfId="0" applyNumberFormat="1" applyFont="1" applyBorder="1" applyAlignment="1">
      <alignment vertical="center"/>
    </xf>
    <xf numFmtId="4" fontId="28" fillId="0" borderId="18" xfId="0" applyNumberFormat="1" applyFont="1" applyBorder="1" applyAlignment="1">
      <alignment vertical="center"/>
    </xf>
    <xf numFmtId="0" fontId="7" fillId="0" borderId="0" xfId="0" applyFont="1" applyAlignment="1">
      <alignment horizontal="left" vertical="center"/>
    </xf>
    <xf numFmtId="4" fontId="28" fillId="0" borderId="22" xfId="0" applyNumberFormat="1" applyFont="1" applyBorder="1" applyAlignment="1">
      <alignment vertical="center"/>
    </xf>
    <xf numFmtId="4" fontId="28" fillId="0" borderId="23" xfId="0" applyNumberFormat="1" applyFont="1" applyBorder="1" applyAlignment="1">
      <alignment vertical="center"/>
    </xf>
    <xf numFmtId="166" fontId="28" fillId="0" borderId="23" xfId="0" applyNumberFormat="1" applyFont="1" applyBorder="1" applyAlignment="1">
      <alignment vertical="center"/>
    </xf>
    <xf numFmtId="4" fontId="28" fillId="0" borderId="24" xfId="0" applyNumberFormat="1" applyFont="1" applyBorder="1" applyAlignment="1">
      <alignment vertical="center"/>
    </xf>
    <xf numFmtId="0" fontId="0" fillId="0" borderId="0" xfId="0" applyProtection="1">
      <protection locked="0"/>
    </xf>
    <xf numFmtId="0" fontId="29" fillId="0" borderId="0" xfId="0" applyFont="1" applyAlignment="1">
      <alignment horizontal="left" vertical="center"/>
    </xf>
    <xf numFmtId="0" fontId="0" fillId="0" borderId="2"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8" fillId="0" borderId="0" xfId="0" applyFont="1" applyBorder="1" applyAlignment="1" applyProtection="1">
      <alignment horizontal="left" vertical="center"/>
      <protection locked="0"/>
    </xf>
    <xf numFmtId="0" fontId="18" fillId="0" borderId="0" xfId="0" applyFont="1" applyBorder="1" applyAlignment="1" applyProtection="1">
      <alignment horizontal="left" vertical="top"/>
      <protection locked="0"/>
    </xf>
    <xf numFmtId="0" fontId="0" fillId="0" borderId="0" xfId="0" applyFont="1" applyBorder="1" applyAlignment="1" applyProtection="1">
      <alignment vertical="center" wrapText="1"/>
      <protection locked="0"/>
    </xf>
    <xf numFmtId="0" fontId="0" fillId="0" borderId="15" xfId="0" applyFont="1" applyBorder="1" applyAlignment="1" applyProtection="1">
      <alignment vertical="center"/>
      <protection locked="0"/>
    </xf>
    <xf numFmtId="0" fontId="4" fillId="0" borderId="0" xfId="0" applyFont="1" applyBorder="1" applyAlignment="1" applyProtection="1">
      <alignment horizontal="right" vertical="center"/>
      <protection locked="0"/>
    </xf>
    <xf numFmtId="164" fontId="4" fillId="0" borderId="0" xfId="0" applyNumberFormat="1" applyFont="1" applyBorder="1" applyAlignment="1" applyProtection="1">
      <alignment horizontal="right" vertical="center"/>
      <protection locked="0"/>
    </xf>
    <xf numFmtId="0" fontId="0" fillId="6" borderId="9" xfId="0" applyFont="1" applyFill="1" applyBorder="1" applyAlignment="1" applyProtection="1">
      <alignment vertical="center"/>
      <protection locked="0"/>
    </xf>
    <xf numFmtId="0" fontId="0" fillId="0" borderId="12" xfId="0" applyFont="1" applyBorder="1" applyAlignment="1" applyProtection="1">
      <alignment vertical="center"/>
      <protection locked="0"/>
    </xf>
    <xf numFmtId="0" fontId="0" fillId="0" borderId="2" xfId="0" applyFont="1" applyBorder="1" applyAlignment="1" applyProtection="1">
      <alignment vertical="center"/>
      <protection locked="0"/>
    </xf>
    <xf numFmtId="0" fontId="0" fillId="6" borderId="0" xfId="0" applyFont="1" applyFill="1" applyBorder="1" applyAlignment="1" applyProtection="1">
      <alignment vertical="center"/>
      <protection locked="0"/>
    </xf>
    <xf numFmtId="0" fontId="8" fillId="0" borderId="23" xfId="0" applyFont="1" applyBorder="1" applyAlignment="1" applyProtection="1">
      <alignment vertical="center"/>
      <protection locked="0"/>
    </xf>
    <xf numFmtId="0" fontId="9" fillId="0" borderId="23" xfId="0" applyFont="1" applyBorder="1" applyAlignment="1" applyProtection="1">
      <alignment vertical="center"/>
      <protection locked="0"/>
    </xf>
    <xf numFmtId="0" fontId="18" fillId="0" borderId="0" xfId="0" applyFont="1" applyAlignment="1" applyProtection="1">
      <alignment horizontal="left" vertical="center"/>
      <protection locked="0"/>
    </xf>
    <xf numFmtId="0" fontId="0" fillId="0" borderId="4" xfId="0" applyFont="1" applyBorder="1" applyAlignment="1">
      <alignment horizontal="center" vertical="center" wrapText="1"/>
    </xf>
    <xf numFmtId="0" fontId="31" fillId="6" borderId="20" xfId="0" applyFont="1" applyFill="1" applyBorder="1" applyAlignment="1" applyProtection="1">
      <alignment horizontal="center" vertical="center" wrapText="1"/>
      <protection locked="0"/>
    </xf>
    <xf numFmtId="166" fontId="32" fillId="0" borderId="15" xfId="0" applyNumberFormat="1" applyFont="1" applyBorder="1" applyAlignment="1"/>
    <xf numFmtId="166" fontId="32" fillId="0" borderId="16" xfId="0" applyNumberFormat="1" applyFont="1" applyBorder="1" applyAlignment="1"/>
    <xf numFmtId="4" fontId="33" fillId="0" borderId="0" xfId="0" applyNumberFormat="1" applyFont="1" applyAlignment="1">
      <alignment vertical="center"/>
    </xf>
    <xf numFmtId="0" fontId="10" fillId="0" borderId="4" xfId="0" applyFont="1" applyBorder="1" applyAlignment="1"/>
    <xf numFmtId="0" fontId="10" fillId="0" borderId="0" xfId="0" applyFont="1" applyAlignment="1">
      <alignment horizontal="left"/>
    </xf>
    <xf numFmtId="0" fontId="10" fillId="0" borderId="0" xfId="0" applyFont="1" applyAlignment="1" applyProtection="1">
      <protection locked="0"/>
    </xf>
    <xf numFmtId="0" fontId="10" fillId="0" borderId="17" xfId="0" applyFont="1" applyBorder="1" applyAlignment="1"/>
    <xf numFmtId="0" fontId="10" fillId="0" borderId="0" xfId="0" applyFont="1" applyBorder="1" applyAlignment="1"/>
    <xf numFmtId="166" fontId="10" fillId="0" borderId="0" xfId="0" applyNumberFormat="1" applyFont="1" applyBorder="1" applyAlignment="1"/>
    <xf numFmtId="166" fontId="10" fillId="0" borderId="18" xfId="0" applyNumberFormat="1" applyFont="1" applyBorder="1" applyAlignment="1"/>
    <xf numFmtId="0" fontId="10" fillId="0" borderId="0" xfId="0" applyFont="1" applyAlignment="1">
      <alignment horizontal="center"/>
    </xf>
    <xf numFmtId="4" fontId="10" fillId="0" borderId="0" xfId="0" applyNumberFormat="1" applyFont="1" applyAlignment="1">
      <alignment vertical="center"/>
    </xf>
    <xf numFmtId="4" fontId="0" fillId="4" borderId="27" xfId="0" applyNumberFormat="1" applyFont="1" applyFill="1" applyBorder="1" applyAlignment="1" applyProtection="1">
      <alignment vertical="center"/>
      <protection locked="0"/>
    </xf>
    <xf numFmtId="4" fontId="0" fillId="0" borderId="27" xfId="0" applyNumberFormat="1" applyFont="1" applyBorder="1" applyAlignment="1" applyProtection="1">
      <alignment vertical="center"/>
      <protection locked="0"/>
    </xf>
    <xf numFmtId="0" fontId="4" fillId="4" borderId="27" xfId="0" applyFont="1" applyFill="1" applyBorder="1" applyAlignment="1" applyProtection="1">
      <alignment horizontal="left" vertical="center"/>
      <protection locked="0"/>
    </xf>
    <xf numFmtId="0" fontId="4" fillId="0" borderId="0" xfId="0" applyFont="1" applyBorder="1" applyAlignment="1">
      <alignment horizontal="center" vertical="center"/>
    </xf>
    <xf numFmtId="166" fontId="4" fillId="0" borderId="0" xfId="0" applyNumberFormat="1" applyFont="1" applyBorder="1" applyAlignment="1">
      <alignment vertical="center"/>
    </xf>
    <xf numFmtId="166" fontId="4" fillId="0" borderId="18" xfId="0" applyNumberFormat="1" applyFont="1" applyBorder="1" applyAlignment="1">
      <alignment vertical="center"/>
    </xf>
    <xf numFmtId="4" fontId="0" fillId="0" borderId="0" xfId="0" applyNumberFormat="1" applyFont="1" applyAlignment="1">
      <alignment vertical="center"/>
    </xf>
    <xf numFmtId="0" fontId="11" fillId="0" borderId="4" xfId="0" applyFont="1" applyBorder="1" applyAlignment="1">
      <alignment vertical="center"/>
    </xf>
    <xf numFmtId="0" fontId="11" fillId="0" borderId="0" xfId="0" applyFont="1" applyAlignment="1">
      <alignment horizontal="left" vertical="center"/>
    </xf>
    <xf numFmtId="0" fontId="11" fillId="0" borderId="0" xfId="0" applyFont="1" applyAlignment="1" applyProtection="1">
      <alignment vertical="center"/>
      <protection locked="0"/>
    </xf>
    <xf numFmtId="0" fontId="11" fillId="0" borderId="17" xfId="0" applyFont="1" applyBorder="1" applyAlignment="1">
      <alignment vertical="center"/>
    </xf>
    <xf numFmtId="0" fontId="11" fillId="0" borderId="0" xfId="0" applyFont="1" applyBorder="1" applyAlignment="1">
      <alignment vertical="center"/>
    </xf>
    <xf numFmtId="0" fontId="11" fillId="0" borderId="18" xfId="0" applyFont="1" applyBorder="1" applyAlignment="1">
      <alignment vertical="center"/>
    </xf>
    <xf numFmtId="0" fontId="12" fillId="0" borderId="4" xfId="0" applyFont="1" applyBorder="1" applyAlignment="1">
      <alignment vertical="center"/>
    </xf>
    <xf numFmtId="0" fontId="12" fillId="0" borderId="0" xfId="0" applyFont="1" applyAlignment="1" applyProtection="1">
      <alignment vertical="center"/>
      <protection locked="0"/>
    </xf>
    <xf numFmtId="0" fontId="12" fillId="0" borderId="17" xfId="0" applyFont="1" applyBorder="1" applyAlignment="1">
      <alignment vertical="center"/>
    </xf>
    <xf numFmtId="0" fontId="12" fillId="0" borderId="0" xfId="0" applyFont="1" applyBorder="1" applyAlignment="1">
      <alignment vertical="center"/>
    </xf>
    <xf numFmtId="0" fontId="12" fillId="0" borderId="18" xfId="0" applyFont="1" applyBorder="1" applyAlignment="1">
      <alignment vertical="center"/>
    </xf>
    <xf numFmtId="0" fontId="12" fillId="0" borderId="0" xfId="0" applyFont="1" applyAlignment="1">
      <alignment horizontal="left" vertical="center"/>
    </xf>
    <xf numFmtId="4" fontId="35" fillId="4" borderId="27" xfId="0" applyNumberFormat="1" applyFont="1" applyFill="1" applyBorder="1" applyAlignment="1" applyProtection="1">
      <alignment vertical="center"/>
      <protection locked="0"/>
    </xf>
    <xf numFmtId="4" fontId="35" fillId="0" borderId="27" xfId="0" applyNumberFormat="1" applyFont="1" applyBorder="1" applyAlignment="1" applyProtection="1">
      <alignment vertical="center"/>
      <protection locked="0"/>
    </xf>
    <xf numFmtId="0" fontId="35" fillId="0" borderId="4" xfId="0" applyFont="1" applyBorder="1" applyAlignment="1">
      <alignment vertical="center"/>
    </xf>
    <xf numFmtId="0" fontId="35" fillId="4" borderId="27" xfId="0" applyFont="1" applyFill="1" applyBorder="1" applyAlignment="1" applyProtection="1">
      <alignment horizontal="left" vertical="center"/>
      <protection locked="0"/>
    </xf>
    <xf numFmtId="0" fontId="35" fillId="0" borderId="0" xfId="0" applyFont="1" applyBorder="1" applyAlignment="1">
      <alignment horizontal="center" vertical="center"/>
    </xf>
    <xf numFmtId="0" fontId="13" fillId="0" borderId="4" xfId="0" applyFont="1" applyBorder="1" applyAlignment="1">
      <alignment vertical="center"/>
    </xf>
    <xf numFmtId="0" fontId="13" fillId="0" borderId="0" xfId="0" applyFont="1" applyAlignment="1" applyProtection="1">
      <alignment vertical="center"/>
      <protection locked="0"/>
    </xf>
    <xf numFmtId="0" fontId="13" fillId="0" borderId="17" xfId="0" applyFont="1" applyBorder="1" applyAlignment="1">
      <alignment vertical="center"/>
    </xf>
    <xf numFmtId="0" fontId="13" fillId="0" borderId="0" xfId="0" applyFont="1" applyBorder="1" applyAlignment="1">
      <alignment vertical="center"/>
    </xf>
    <xf numFmtId="0" fontId="13" fillId="0" borderId="18" xfId="0" applyFont="1" applyBorder="1" applyAlignment="1">
      <alignment vertical="center"/>
    </xf>
    <xf numFmtId="0" fontId="13" fillId="0" borderId="0" xfId="0" applyFont="1" applyAlignment="1">
      <alignment horizontal="left" vertical="center"/>
    </xf>
    <xf numFmtId="0" fontId="35" fillId="0" borderId="23" xfId="0" applyFont="1" applyBorder="1" applyAlignment="1">
      <alignment horizontal="center" vertical="center"/>
    </xf>
    <xf numFmtId="0" fontId="0" fillId="0" borderId="23" xfId="0" applyFont="1" applyBorder="1" applyAlignment="1">
      <alignment vertical="center"/>
    </xf>
    <xf numFmtId="166" fontId="4" fillId="0" borderId="23" xfId="0" applyNumberFormat="1" applyFont="1" applyBorder="1" applyAlignment="1">
      <alignment vertical="center"/>
    </xf>
    <xf numFmtId="166" fontId="4" fillId="0" borderId="24" xfId="0" applyNumberFormat="1" applyFont="1" applyBorder="1" applyAlignment="1">
      <alignment vertical="center"/>
    </xf>
    <xf numFmtId="0" fontId="4" fillId="0" borderId="23" xfId="0" applyFont="1" applyBorder="1" applyAlignment="1">
      <alignment horizontal="center" vertical="center"/>
    </xf>
    <xf numFmtId="0" fontId="37" fillId="2" borderId="0" xfId="1" applyFill="1"/>
    <xf numFmtId="0" fontId="39" fillId="2" borderId="0" xfId="0" applyFont="1" applyFill="1" applyAlignment="1">
      <alignment horizontal="left" vertical="center"/>
    </xf>
    <xf numFmtId="0" fontId="41" fillId="2" borderId="0" xfId="1" applyFont="1" applyFill="1" applyAlignment="1">
      <alignment vertical="center"/>
    </xf>
    <xf numFmtId="0" fontId="14" fillId="2" borderId="0" xfId="0" applyFont="1" applyFill="1" applyAlignment="1" applyProtection="1">
      <alignment horizontal="left" vertical="center"/>
    </xf>
    <xf numFmtId="0" fontId="40" fillId="2" borderId="0" xfId="0" applyFont="1" applyFill="1" applyAlignment="1" applyProtection="1">
      <alignment vertical="center"/>
    </xf>
    <xf numFmtId="0" fontId="39" fillId="2" borderId="0" xfId="0" applyFont="1" applyFill="1" applyAlignment="1" applyProtection="1">
      <alignment horizontal="left" vertical="center"/>
    </xf>
    <xf numFmtId="0" fontId="41" fillId="2" borderId="0" xfId="1" applyFont="1" applyFill="1" applyAlignment="1" applyProtection="1">
      <alignment vertical="center"/>
    </xf>
    <xf numFmtId="0" fontId="40" fillId="2" borderId="0" xfId="0" applyFont="1" applyFill="1" applyAlignment="1" applyProtection="1">
      <alignment vertical="center"/>
      <protection locked="0"/>
    </xf>
    <xf numFmtId="0" fontId="46" fillId="2" borderId="0" xfId="0" applyFont="1" applyFill="1" applyAlignment="1" applyProtection="1">
      <alignment horizontal="left" vertical="center"/>
    </xf>
    <xf numFmtId="0" fontId="43" fillId="2" borderId="0" xfId="0" applyFont="1" applyFill="1" applyAlignment="1" applyProtection="1">
      <alignment vertical="center"/>
    </xf>
    <xf numFmtId="0" fontId="47" fillId="2" borderId="0" xfId="0" applyFont="1" applyFill="1" applyAlignment="1" applyProtection="1">
      <alignment horizontal="left" vertical="center"/>
    </xf>
    <xf numFmtId="0" fontId="49" fillId="2" borderId="0" xfId="3" applyFont="1" applyFill="1" applyAlignment="1" applyProtection="1">
      <alignment vertical="center"/>
    </xf>
    <xf numFmtId="0" fontId="44" fillId="2" borderId="0" xfId="0" applyFont="1" applyFill="1"/>
    <xf numFmtId="0" fontId="46" fillId="2" borderId="0" xfId="0" applyFont="1" applyFill="1" applyAlignment="1">
      <alignment horizontal="left" vertical="center"/>
    </xf>
    <xf numFmtId="0" fontId="44" fillId="0" borderId="0" xfId="0" applyFont="1"/>
    <xf numFmtId="0" fontId="46" fillId="0" borderId="0" xfId="0" applyFont="1" applyAlignment="1">
      <alignment horizontal="left" vertical="center"/>
    </xf>
    <xf numFmtId="0" fontId="44" fillId="0" borderId="0" xfId="0" applyFont="1" applyAlignment="1">
      <alignment horizontal="left" vertical="center"/>
    </xf>
    <xf numFmtId="0" fontId="44" fillId="0" borderId="1" xfId="0" applyFont="1" applyBorder="1"/>
    <xf numFmtId="0" fontId="44" fillId="0" borderId="2" xfId="0" applyFont="1" applyBorder="1"/>
    <xf numFmtId="0" fontId="44" fillId="0" borderId="3" xfId="0" applyFont="1" applyBorder="1"/>
    <xf numFmtId="0" fontId="44" fillId="0" borderId="4" xfId="0" applyFont="1" applyBorder="1"/>
    <xf numFmtId="0" fontId="44" fillId="0" borderId="5" xfId="0" applyFont="1" applyBorder="1"/>
    <xf numFmtId="0" fontId="50" fillId="0" borderId="0" xfId="0" applyFont="1" applyAlignment="1">
      <alignment horizontal="left" vertical="center"/>
    </xf>
    <xf numFmtId="0" fontId="44" fillId="0" borderId="0" xfId="0" applyFont="1" applyBorder="1"/>
    <xf numFmtId="0" fontId="52" fillId="0" borderId="0" xfId="0" applyFont="1" applyBorder="1" applyAlignment="1">
      <alignment horizontal="left" vertical="top"/>
    </xf>
    <xf numFmtId="0" fontId="54" fillId="0" borderId="0" xfId="0" applyFont="1" applyBorder="1" applyAlignment="1">
      <alignment horizontal="left" vertical="top"/>
    </xf>
    <xf numFmtId="0" fontId="52" fillId="0" borderId="0" xfId="0" applyFont="1" applyBorder="1" applyAlignment="1">
      <alignment horizontal="left" vertical="center"/>
    </xf>
    <xf numFmtId="0" fontId="53" fillId="0" borderId="0" xfId="0" applyFont="1" applyBorder="1" applyAlignment="1">
      <alignment horizontal="left" vertical="center"/>
    </xf>
    <xf numFmtId="0" fontId="44" fillId="0" borderId="31" xfId="0" applyFont="1" applyBorder="1"/>
    <xf numFmtId="0" fontId="44" fillId="0" borderId="4" xfId="0" applyFont="1" applyBorder="1" applyAlignment="1">
      <alignment vertical="center"/>
    </xf>
    <xf numFmtId="0" fontId="44" fillId="0" borderId="0" xfId="0" applyFont="1" applyBorder="1" applyAlignment="1">
      <alignment vertical="center"/>
    </xf>
    <xf numFmtId="0" fontId="44" fillId="0" borderId="5" xfId="0" applyFont="1" applyBorder="1" applyAlignment="1">
      <alignment vertical="center"/>
    </xf>
    <xf numFmtId="0" fontId="44" fillId="0" borderId="0" xfId="0" applyFont="1" applyAlignment="1">
      <alignment vertical="center"/>
    </xf>
    <xf numFmtId="0" fontId="56" fillId="0" borderId="32" xfId="0" applyFont="1" applyBorder="1" applyAlignment="1">
      <alignment horizontal="left" vertical="center"/>
    </xf>
    <xf numFmtId="0" fontId="44" fillId="0" borderId="32" xfId="0" applyFont="1" applyBorder="1" applyAlignment="1">
      <alignment vertical="center"/>
    </xf>
    <xf numFmtId="0" fontId="57" fillId="0" borderId="4" xfId="0" applyFont="1" applyBorder="1" applyAlignment="1">
      <alignment vertical="center"/>
    </xf>
    <xf numFmtId="0" fontId="57" fillId="0" borderId="0" xfId="0" applyFont="1" applyBorder="1" applyAlignment="1">
      <alignment vertical="center"/>
    </xf>
    <xf numFmtId="0" fontId="57" fillId="0" borderId="0" xfId="0" applyFont="1" applyBorder="1" applyAlignment="1">
      <alignment horizontal="left" vertical="center"/>
    </xf>
    <xf numFmtId="0" fontId="57" fillId="0" borderId="0" xfId="0" applyFont="1" applyBorder="1" applyAlignment="1">
      <alignment horizontal="center" vertical="center"/>
    </xf>
    <xf numFmtId="0" fontId="57" fillId="0" borderId="5" xfId="0" applyFont="1" applyBorder="1" applyAlignment="1">
      <alignment vertical="center"/>
    </xf>
    <xf numFmtId="0" fontId="57" fillId="0" borderId="0" xfId="0" applyFont="1" applyAlignment="1">
      <alignment vertical="center"/>
    </xf>
    <xf numFmtId="0" fontId="44" fillId="5" borderId="0" xfId="0" applyFont="1" applyFill="1" applyBorder="1" applyAlignment="1">
      <alignment vertical="center"/>
    </xf>
    <xf numFmtId="0" fontId="54" fillId="5" borderId="33" xfId="0" applyFont="1" applyFill="1" applyBorder="1" applyAlignment="1">
      <alignment horizontal="left" vertical="center"/>
    </xf>
    <xf numFmtId="0" fontId="44" fillId="5" borderId="34" xfId="0" applyFont="1" applyFill="1" applyBorder="1" applyAlignment="1">
      <alignment vertical="center"/>
    </xf>
    <xf numFmtId="0" fontId="54" fillId="5" borderId="34" xfId="0" applyFont="1" applyFill="1" applyBorder="1" applyAlignment="1">
      <alignment horizontal="center" vertical="center"/>
    </xf>
    <xf numFmtId="0" fontId="44" fillId="0" borderId="37" xfId="0" applyFont="1" applyBorder="1" applyAlignment="1">
      <alignment vertical="center"/>
    </xf>
    <xf numFmtId="0" fontId="44" fillId="0" borderId="38" xfId="0" applyFont="1" applyBorder="1" applyAlignment="1">
      <alignment vertical="center"/>
    </xf>
    <xf numFmtId="0" fontId="44" fillId="0" borderId="42" xfId="0" applyFont="1" applyBorder="1" applyAlignment="1">
      <alignment vertical="center"/>
    </xf>
    <xf numFmtId="0" fontId="44" fillId="0" borderId="43" xfId="0" applyFont="1" applyBorder="1" applyAlignment="1">
      <alignment vertical="center"/>
    </xf>
    <xf numFmtId="0" fontId="44" fillId="0" borderId="11" xfId="0" applyFont="1" applyBorder="1" applyAlignment="1">
      <alignment vertical="center"/>
    </xf>
    <xf numFmtId="0" fontId="44" fillId="0" borderId="12" xfId="0" applyFont="1" applyBorder="1" applyAlignment="1">
      <alignment vertical="center"/>
    </xf>
    <xf numFmtId="0" fontId="44" fillId="0" borderId="13" xfId="0" applyFont="1" applyBorder="1" applyAlignment="1">
      <alignment vertical="center"/>
    </xf>
    <xf numFmtId="0" fontId="44" fillId="0" borderId="1" xfId="0" applyFont="1" applyBorder="1" applyAlignment="1">
      <alignment vertical="center"/>
    </xf>
    <xf numFmtId="0" fontId="44" fillId="0" borderId="2" xfId="0" applyFont="1" applyBorder="1" applyAlignment="1">
      <alignment vertical="center"/>
    </xf>
    <xf numFmtId="0" fontId="53" fillId="0" borderId="4" xfId="0" applyFont="1" applyBorder="1" applyAlignment="1">
      <alignment vertical="center"/>
    </xf>
    <xf numFmtId="0" fontId="53" fillId="0" borderId="0" xfId="0" applyFont="1" applyAlignment="1">
      <alignment vertical="center"/>
    </xf>
    <xf numFmtId="0" fontId="54" fillId="0" borderId="4" xfId="0" applyFont="1" applyBorder="1" applyAlignment="1">
      <alignment vertical="center"/>
    </xf>
    <xf numFmtId="0" fontId="54" fillId="0" borderId="0" xfId="0" applyFont="1" applyAlignment="1">
      <alignment vertical="center"/>
    </xf>
    <xf numFmtId="0" fontId="44" fillId="0" borderId="40" xfId="0" applyFont="1" applyBorder="1" applyAlignment="1">
      <alignment vertical="center"/>
    </xf>
    <xf numFmtId="0" fontId="44" fillId="6" borderId="34" xfId="0" applyFont="1" applyFill="1" applyBorder="1" applyAlignment="1">
      <alignment vertical="center"/>
    </xf>
    <xf numFmtId="0" fontId="52" fillId="0" borderId="44" xfId="0" applyFont="1" applyBorder="1" applyAlignment="1">
      <alignment horizontal="center" vertical="center" wrapText="1"/>
    </xf>
    <xf numFmtId="0" fontId="52" fillId="0" borderId="45" xfId="0" applyFont="1" applyBorder="1" applyAlignment="1">
      <alignment horizontal="center" vertical="center" wrapText="1"/>
    </xf>
    <xf numFmtId="0" fontId="52" fillId="0" borderId="46" xfId="0" applyFont="1" applyBorder="1" applyAlignment="1">
      <alignment horizontal="center" vertical="center" wrapText="1"/>
    </xf>
    <xf numFmtId="0" fontId="44" fillId="0" borderId="36" xfId="0" applyFont="1" applyBorder="1" applyAlignment="1">
      <alignment vertical="center"/>
    </xf>
    <xf numFmtId="4" fontId="62" fillId="0" borderId="39" xfId="0" applyNumberFormat="1" applyFont="1" applyBorder="1" applyAlignment="1">
      <alignment vertical="center"/>
    </xf>
    <xf numFmtId="4" fontId="62" fillId="0" borderId="0" xfId="0" applyNumberFormat="1" applyFont="1" applyBorder="1" applyAlignment="1">
      <alignment vertical="center"/>
    </xf>
    <xf numFmtId="166" fontId="62" fillId="0" borderId="0" xfId="0" applyNumberFormat="1" applyFont="1" applyBorder="1" applyAlignment="1">
      <alignment vertical="center"/>
    </xf>
    <xf numFmtId="4" fontId="62" fillId="0" borderId="40" xfId="0" applyNumberFormat="1" applyFont="1" applyBorder="1" applyAlignment="1">
      <alignment vertical="center"/>
    </xf>
    <xf numFmtId="0" fontId="54" fillId="0" borderId="0" xfId="0" applyFont="1" applyAlignment="1">
      <alignment horizontal="left" vertical="center"/>
    </xf>
    <xf numFmtId="0" fontId="64" fillId="0" borderId="0" xfId="0" applyFont="1" applyAlignment="1">
      <alignment horizontal="left" vertical="center"/>
    </xf>
    <xf numFmtId="0" fontId="65" fillId="0" borderId="4" xfId="0" applyFont="1" applyBorder="1" applyAlignment="1">
      <alignment vertical="center"/>
    </xf>
    <xf numFmtId="0" fontId="65" fillId="0" borderId="0" xfId="0" applyFont="1" applyAlignment="1">
      <alignment vertical="center"/>
    </xf>
    <xf numFmtId="4" fontId="68" fillId="0" borderId="41" xfId="0" applyNumberFormat="1" applyFont="1" applyBorder="1" applyAlignment="1">
      <alignment vertical="center"/>
    </xf>
    <xf numFmtId="4" fontId="68" fillId="0" borderId="42" xfId="0" applyNumberFormat="1" applyFont="1" applyBorder="1" applyAlignment="1">
      <alignment vertical="center"/>
    </xf>
    <xf numFmtId="166" fontId="68" fillId="0" borderId="42" xfId="0" applyNumberFormat="1" applyFont="1" applyBorder="1" applyAlignment="1">
      <alignment vertical="center"/>
    </xf>
    <xf numFmtId="4" fontId="68" fillId="0" borderId="43" xfId="0" applyNumberFormat="1" applyFont="1" applyBorder="1" applyAlignment="1">
      <alignment vertical="center"/>
    </xf>
    <xf numFmtId="0" fontId="65" fillId="0" borderId="0" xfId="0" applyFont="1" applyAlignment="1">
      <alignment horizontal="left" vertical="center"/>
    </xf>
    <xf numFmtId="0" fontId="44" fillId="0" borderId="41" xfId="0" applyFont="1" applyBorder="1" applyAlignment="1">
      <alignment vertical="center"/>
    </xf>
    <xf numFmtId="0" fontId="44" fillId="2" borderId="0" xfId="0" applyFont="1" applyFill="1" applyProtection="1"/>
    <xf numFmtId="0" fontId="43" fillId="2" borderId="28" xfId="0" applyFont="1" applyFill="1" applyBorder="1" applyAlignment="1" applyProtection="1">
      <alignment vertical="center"/>
    </xf>
    <xf numFmtId="0" fontId="70" fillId="0" borderId="0" xfId="0" applyFont="1" applyAlignment="1">
      <alignment vertical="center"/>
    </xf>
    <xf numFmtId="0" fontId="71" fillId="0" borderId="0" xfId="0" applyFont="1" applyAlignment="1">
      <alignment vertical="center"/>
    </xf>
    <xf numFmtId="0" fontId="44" fillId="0" borderId="46" xfId="0" applyFont="1" applyBorder="1" applyAlignment="1">
      <alignment vertical="center"/>
    </xf>
    <xf numFmtId="0" fontId="52" fillId="0" borderId="49" xfId="0" applyFont="1" applyBorder="1" applyAlignment="1">
      <alignment horizontal="center" vertical="center"/>
    </xf>
    <xf numFmtId="0" fontId="44" fillId="0" borderId="0" xfId="0" applyFont="1" applyBorder="1" applyAlignment="1" applyProtection="1">
      <alignment vertical="center"/>
      <protection locked="0"/>
    </xf>
    <xf numFmtId="0" fontId="60" fillId="0" borderId="40" xfId="0" applyFont="1" applyBorder="1" applyAlignment="1" applyProtection="1">
      <alignment horizontal="center" vertical="center"/>
      <protection locked="0"/>
    </xf>
    <xf numFmtId="0" fontId="44" fillId="0" borderId="0" xfId="0" applyFont="1" applyAlignment="1" applyProtection="1">
      <alignment vertical="center"/>
      <protection locked="0"/>
    </xf>
    <xf numFmtId="0" fontId="44" fillId="0" borderId="0" xfId="0" applyFont="1" applyAlignment="1" applyProtection="1">
      <alignment horizontal="left" vertical="center"/>
      <protection locked="0"/>
    </xf>
    <xf numFmtId="4" fontId="44" fillId="0" borderId="0" xfId="0" applyNumberFormat="1" applyFont="1" applyAlignment="1" applyProtection="1">
      <alignment vertical="center"/>
      <protection locked="0"/>
    </xf>
    <xf numFmtId="0" fontId="44" fillId="0" borderId="42" xfId="0" applyFont="1" applyBorder="1" applyAlignment="1" applyProtection="1">
      <alignment vertical="center"/>
      <protection locked="0"/>
    </xf>
    <xf numFmtId="0" fontId="60" fillId="0" borderId="43" xfId="0" applyFont="1" applyBorder="1" applyAlignment="1" applyProtection="1">
      <alignment horizontal="center" vertical="center"/>
      <protection locked="0"/>
    </xf>
    <xf numFmtId="0" fontId="44" fillId="0" borderId="4" xfId="0" applyFont="1" applyBorder="1" applyAlignment="1">
      <alignment horizontal="center" vertical="center" wrapText="1"/>
    </xf>
    <xf numFmtId="0" fontId="44" fillId="0" borderId="0" xfId="0" applyFont="1" applyAlignment="1">
      <alignment horizontal="center" vertical="center" wrapText="1"/>
    </xf>
    <xf numFmtId="166" fontId="73" fillId="0" borderId="37" xfId="0" applyNumberFormat="1" applyFont="1" applyBorder="1" applyAlignment="1"/>
    <xf numFmtId="166" fontId="73" fillId="0" borderId="38" xfId="0" applyNumberFormat="1" applyFont="1" applyBorder="1" applyAlignment="1"/>
    <xf numFmtId="4" fontId="74" fillId="0" borderId="0" xfId="0" applyNumberFormat="1" applyFont="1" applyAlignment="1">
      <alignment vertical="center"/>
    </xf>
    <xf numFmtId="0" fontId="75" fillId="0" borderId="4" xfId="0" applyFont="1" applyBorder="1" applyAlignment="1"/>
    <xf numFmtId="0" fontId="75" fillId="0" borderId="0" xfId="0" applyFont="1" applyBorder="1" applyAlignment="1"/>
    <xf numFmtId="166" fontId="75" fillId="0" borderId="0" xfId="0" applyNumberFormat="1" applyFont="1" applyBorder="1" applyAlignment="1"/>
    <xf numFmtId="166" fontId="75" fillId="0" borderId="40" xfId="0" applyNumberFormat="1" applyFont="1" applyBorder="1" applyAlignment="1"/>
    <xf numFmtId="0" fontId="75" fillId="0" borderId="0" xfId="0" applyFont="1" applyAlignment="1"/>
    <xf numFmtId="0" fontId="75" fillId="0" borderId="0" xfId="0" applyFont="1" applyAlignment="1">
      <alignment horizontal="left"/>
    </xf>
    <xf numFmtId="0" fontId="75" fillId="0" borderId="0" xfId="0" applyFont="1" applyAlignment="1">
      <alignment horizontal="center"/>
    </xf>
    <xf numFmtId="4" fontId="75" fillId="0" borderId="0" xfId="0" applyNumberFormat="1" applyFont="1" applyAlignment="1">
      <alignment vertical="center"/>
    </xf>
    <xf numFmtId="0" fontId="57" fillId="0" borderId="46" xfId="0" applyFont="1" applyBorder="1" applyAlignment="1">
      <alignment horizontal="left" vertical="center"/>
    </xf>
    <xf numFmtId="166" fontId="57" fillId="0" borderId="0" xfId="0" applyNumberFormat="1" applyFont="1" applyBorder="1" applyAlignment="1">
      <alignment vertical="center"/>
    </xf>
    <xf numFmtId="166" fontId="57" fillId="0" borderId="40" xfId="0" applyNumberFormat="1" applyFont="1" applyBorder="1" applyAlignment="1">
      <alignment vertical="center"/>
    </xf>
    <xf numFmtId="4" fontId="44" fillId="0" borderId="0" xfId="0" applyNumberFormat="1" applyFont="1" applyAlignment="1">
      <alignment vertical="center"/>
    </xf>
    <xf numFmtId="0" fontId="77" fillId="0" borderId="4" xfId="0" applyFont="1" applyBorder="1" applyAlignment="1">
      <alignment vertical="center"/>
    </xf>
    <xf numFmtId="0" fontId="77" fillId="0" borderId="0" xfId="0" applyFont="1" applyBorder="1" applyAlignment="1">
      <alignment vertical="center"/>
    </xf>
    <xf numFmtId="0" fontId="77" fillId="0" borderId="40" xfId="0" applyFont="1" applyBorder="1" applyAlignment="1">
      <alignment vertical="center"/>
    </xf>
    <xf numFmtId="0" fontId="77" fillId="0" borderId="0" xfId="0" applyFont="1" applyAlignment="1">
      <alignment vertical="center"/>
    </xf>
    <xf numFmtId="0" fontId="77" fillId="0" borderId="0" xfId="0" applyFont="1" applyAlignment="1">
      <alignment horizontal="left" vertical="center"/>
    </xf>
    <xf numFmtId="0" fontId="57" fillId="0" borderId="42" xfId="0" applyFont="1" applyBorder="1" applyAlignment="1">
      <alignment horizontal="center" vertical="center"/>
    </xf>
    <xf numFmtId="166" fontId="57" fillId="0" borderId="42" xfId="0" applyNumberFormat="1" applyFont="1" applyBorder="1" applyAlignment="1">
      <alignment vertical="center"/>
    </xf>
    <xf numFmtId="166" fontId="57" fillId="0" borderId="43" xfId="0" applyNumberFormat="1" applyFont="1" applyBorder="1" applyAlignment="1">
      <alignment vertical="center"/>
    </xf>
    <xf numFmtId="0" fontId="51" fillId="0" borderId="0" xfId="0" applyFont="1" applyBorder="1" applyAlignment="1">
      <alignment horizontal="left" vertical="center"/>
    </xf>
    <xf numFmtId="0" fontId="78" fillId="0" borderId="0" xfId="0" applyFont="1" applyAlignment="1">
      <alignment horizontal="left" vertical="center"/>
    </xf>
    <xf numFmtId="0" fontId="53" fillId="4" borderId="0" xfId="0" applyFont="1" applyFill="1" applyBorder="1" applyAlignment="1" applyProtection="1">
      <alignment horizontal="left" vertical="center"/>
      <protection locked="0"/>
    </xf>
    <xf numFmtId="49" fontId="53" fillId="4" borderId="0" xfId="0" applyNumberFormat="1" applyFont="1" applyFill="1" applyBorder="1" applyAlignment="1" applyProtection="1">
      <alignment horizontal="left" vertical="center"/>
      <protection locked="0"/>
    </xf>
    <xf numFmtId="0" fontId="44" fillId="5" borderId="5" xfId="0" applyFont="1" applyFill="1" applyBorder="1" applyAlignment="1">
      <alignment vertical="center"/>
    </xf>
    <xf numFmtId="0" fontId="51" fillId="0" borderId="0" xfId="0" applyFont="1" applyAlignment="1">
      <alignment horizontal="left" vertical="center"/>
    </xf>
    <xf numFmtId="0" fontId="52" fillId="0" borderId="0" xfId="0" applyFont="1" applyAlignment="1">
      <alignment horizontal="left" vertical="center"/>
    </xf>
    <xf numFmtId="0" fontId="61" fillId="0" borderId="0" xfId="0" applyFont="1" applyAlignment="1">
      <alignment vertical="center"/>
    </xf>
    <xf numFmtId="0" fontId="53" fillId="6" borderId="35" xfId="0" applyFont="1" applyFill="1" applyBorder="1" applyAlignment="1">
      <alignment horizontal="center" vertical="center"/>
    </xf>
    <xf numFmtId="0" fontId="63" fillId="0" borderId="0" xfId="0" applyFont="1" applyAlignment="1">
      <alignment horizontal="left" vertical="center"/>
    </xf>
    <xf numFmtId="0" fontId="63" fillId="0" borderId="0" xfId="0" applyFont="1" applyAlignment="1">
      <alignment vertical="center"/>
    </xf>
    <xf numFmtId="0" fontId="54" fillId="0" borderId="0" xfId="0" applyFont="1" applyAlignment="1">
      <alignment horizontal="center" vertical="center"/>
    </xf>
    <xf numFmtId="0" fontId="66" fillId="0" borderId="0" xfId="0" applyFont="1" applyAlignment="1">
      <alignment vertical="center"/>
    </xf>
    <xf numFmtId="0" fontId="67" fillId="0" borderId="0" xfId="0" applyFont="1" applyAlignment="1">
      <alignment vertical="center"/>
    </xf>
    <xf numFmtId="0" fontId="79" fillId="0" borderId="0" xfId="0" applyFont="1" applyAlignment="1">
      <alignment horizontal="center" vertical="center"/>
    </xf>
    <xf numFmtId="0" fontId="44" fillId="2" borderId="0" xfId="0" applyFont="1" applyFill="1" applyProtection="1">
      <protection locked="0"/>
    </xf>
    <xf numFmtId="0" fontId="44" fillId="0" borderId="0" xfId="0" applyFont="1" applyProtection="1">
      <protection locked="0"/>
    </xf>
    <xf numFmtId="0" fontId="44" fillId="0" borderId="2" xfId="0" applyFont="1" applyBorder="1" applyProtection="1">
      <protection locked="0"/>
    </xf>
    <xf numFmtId="0" fontId="44" fillId="0" borderId="0" xfId="0" applyFont="1" applyBorder="1" applyProtection="1">
      <protection locked="0"/>
    </xf>
    <xf numFmtId="0" fontId="52" fillId="0" borderId="0" xfId="0" applyFont="1" applyBorder="1" applyAlignment="1" applyProtection="1">
      <alignment horizontal="left" vertical="center"/>
      <protection locked="0"/>
    </xf>
    <xf numFmtId="0" fontId="44" fillId="0" borderId="0" xfId="0" applyFont="1" applyBorder="1" applyAlignment="1" applyProtection="1">
      <alignment vertical="center" wrapText="1"/>
      <protection locked="0"/>
    </xf>
    <xf numFmtId="0" fontId="44" fillId="0" borderId="0" xfId="0" applyFont="1" applyAlignment="1">
      <alignment vertical="center" wrapText="1"/>
    </xf>
    <xf numFmtId="0" fontId="44" fillId="0" borderId="37" xfId="0" applyFont="1" applyBorder="1" applyAlignment="1" applyProtection="1">
      <alignment vertical="center"/>
      <protection locked="0"/>
    </xf>
    <xf numFmtId="0" fontId="57" fillId="0" borderId="0" xfId="0" applyFont="1" applyBorder="1" applyAlignment="1" applyProtection="1">
      <alignment horizontal="right" vertical="center"/>
      <protection locked="0"/>
    </xf>
    <xf numFmtId="164" fontId="57" fillId="0" borderId="0" xfId="0" applyNumberFormat="1" applyFont="1" applyBorder="1" applyAlignment="1" applyProtection="1">
      <alignment horizontal="right" vertical="center"/>
      <protection locked="0"/>
    </xf>
    <xf numFmtId="0" fontId="44" fillId="6" borderId="34" xfId="0" applyFont="1" applyFill="1" applyBorder="1" applyAlignment="1" applyProtection="1">
      <alignment vertical="center"/>
      <protection locked="0"/>
    </xf>
    <xf numFmtId="0" fontId="44" fillId="0" borderId="12" xfId="0" applyFont="1" applyBorder="1" applyAlignment="1" applyProtection="1">
      <alignment vertical="center"/>
      <protection locked="0"/>
    </xf>
    <xf numFmtId="0" fontId="44" fillId="0" borderId="2" xfId="0" applyFont="1" applyBorder="1" applyAlignment="1" applyProtection="1">
      <alignment vertical="center"/>
      <protection locked="0"/>
    </xf>
    <xf numFmtId="0" fontId="44" fillId="6" borderId="0" xfId="0" applyFont="1" applyFill="1" applyBorder="1" applyAlignment="1" applyProtection="1">
      <alignment vertical="center"/>
      <protection locked="0"/>
    </xf>
    <xf numFmtId="0" fontId="70" fillId="0" borderId="42" xfId="0" applyFont="1" applyBorder="1" applyAlignment="1" applyProtection="1">
      <alignment vertical="center"/>
      <protection locked="0"/>
    </xf>
    <xf numFmtId="0" fontId="71" fillId="0" borderId="42" xfId="0" applyFont="1" applyBorder="1" applyAlignment="1" applyProtection="1">
      <alignment vertical="center"/>
      <protection locked="0"/>
    </xf>
    <xf numFmtId="0" fontId="52" fillId="0" borderId="0" xfId="0" applyFont="1" applyAlignment="1" applyProtection="1">
      <alignment horizontal="left" vertical="center"/>
      <protection locked="0"/>
    </xf>
    <xf numFmtId="0" fontId="72" fillId="6" borderId="45" xfId="0" applyFont="1" applyFill="1" applyBorder="1" applyAlignment="1" applyProtection="1">
      <alignment horizontal="center" vertical="center" wrapText="1"/>
      <protection locked="0"/>
    </xf>
    <xf numFmtId="0" fontId="75" fillId="0" borderId="0" xfId="0" applyFont="1" applyAlignment="1" applyProtection="1">
      <protection locked="0"/>
    </xf>
    <xf numFmtId="0" fontId="75" fillId="0" borderId="39" xfId="0" applyFont="1" applyBorder="1" applyAlignment="1"/>
    <xf numFmtId="4" fontId="44" fillId="4" borderId="49" xfId="0" applyNumberFormat="1" applyFont="1" applyFill="1" applyBorder="1" applyAlignment="1" applyProtection="1">
      <alignment vertical="center"/>
      <protection locked="0"/>
    </xf>
    <xf numFmtId="0" fontId="57" fillId="4" borderId="49" xfId="0" applyFont="1" applyFill="1" applyBorder="1" applyAlignment="1" applyProtection="1">
      <alignment horizontal="left" vertical="center"/>
      <protection locked="0"/>
    </xf>
    <xf numFmtId="0" fontId="44" fillId="0" borderId="39" xfId="0" applyFont="1" applyBorder="1" applyAlignment="1">
      <alignment vertical="center"/>
    </xf>
    <xf numFmtId="0" fontId="77" fillId="0" borderId="0" xfId="0" applyFont="1" applyAlignment="1" applyProtection="1">
      <alignment vertical="center"/>
      <protection locked="0"/>
    </xf>
    <xf numFmtId="0" fontId="77" fillId="0" borderId="39" xfId="0" applyFont="1" applyBorder="1" applyAlignment="1">
      <alignment vertical="center"/>
    </xf>
    <xf numFmtId="4" fontId="76" fillId="4" borderId="49" xfId="0" applyNumberFormat="1" applyFont="1" applyFill="1" applyBorder="1" applyAlignment="1" applyProtection="1">
      <alignment vertical="center"/>
      <protection locked="0"/>
    </xf>
    <xf numFmtId="0" fontId="76" fillId="0" borderId="4" xfId="0" applyFont="1" applyBorder="1" applyAlignment="1">
      <alignment vertical="center"/>
    </xf>
    <xf numFmtId="0" fontId="76" fillId="4" borderId="49" xfId="0" applyFont="1" applyFill="1" applyBorder="1" applyAlignment="1" applyProtection="1">
      <alignment horizontal="left" vertical="center"/>
      <protection locked="0"/>
    </xf>
    <xf numFmtId="0" fontId="76" fillId="0" borderId="0" xfId="0" applyFont="1" applyBorder="1" applyAlignment="1">
      <alignment horizontal="center" vertical="center"/>
    </xf>
    <xf numFmtId="0" fontId="44" fillId="0" borderId="0" xfId="0" applyFont="1" applyAlignment="1"/>
    <xf numFmtId="172" fontId="3" fillId="0" borderId="0" xfId="4" applyNumberFormat="1" applyAlignment="1">
      <alignment horizontal="center" vertical="top"/>
    </xf>
    <xf numFmtId="0" fontId="3" fillId="0" borderId="0" xfId="4" applyAlignment="1">
      <alignment vertical="top"/>
    </xf>
    <xf numFmtId="0" fontId="45" fillId="0" borderId="93" xfId="4" applyFont="1" applyBorder="1" applyAlignment="1">
      <alignment horizontal="center" vertical="top" wrapText="1"/>
    </xf>
    <xf numFmtId="172" fontId="45" fillId="0" borderId="94" xfId="4" applyNumberFormat="1" applyFont="1" applyBorder="1" applyAlignment="1">
      <alignment horizontal="center" vertical="top" wrapText="1"/>
    </xf>
    <xf numFmtId="0" fontId="45" fillId="0" borderId="0" xfId="4" applyFont="1" applyAlignment="1">
      <alignment horizontal="center" vertical="top" wrapText="1"/>
    </xf>
    <xf numFmtId="16" fontId="3" fillId="0" borderId="96" xfId="4" applyNumberFormat="1" applyBorder="1" applyAlignment="1">
      <alignment horizontal="center" vertical="top" wrapText="1"/>
    </xf>
    <xf numFmtId="0" fontId="45" fillId="0" borderId="96" xfId="4" applyFont="1" applyBorder="1" applyAlignment="1">
      <alignment horizontal="center" vertical="top" wrapText="1"/>
    </xf>
    <xf numFmtId="0" fontId="45" fillId="0" borderId="99" xfId="4" applyFont="1" applyBorder="1" applyAlignment="1">
      <alignment horizontal="center" vertical="top" wrapText="1"/>
    </xf>
    <xf numFmtId="0" fontId="96" fillId="0" borderId="0" xfId="4" applyFont="1" applyAlignment="1">
      <alignment horizontal="center" vertical="top" wrapText="1"/>
    </xf>
    <xf numFmtId="0" fontId="3" fillId="0" borderId="0" xfId="4" applyAlignment="1">
      <alignment horizontal="center" vertical="top" wrapText="1"/>
    </xf>
    <xf numFmtId="0" fontId="83" fillId="0" borderId="0" xfId="5" applyFont="1"/>
    <xf numFmtId="0" fontId="83" fillId="0" borderId="0" xfId="5" applyFont="1" applyBorder="1"/>
    <xf numFmtId="0" fontId="2" fillId="0" borderId="0" xfId="5"/>
    <xf numFmtId="0" fontId="2" fillId="0" borderId="0" xfId="5" applyFill="1" applyBorder="1" applyAlignment="1">
      <alignment horizontal="center"/>
    </xf>
    <xf numFmtId="0" fontId="2" fillId="0" borderId="0" xfId="5" applyFill="1"/>
    <xf numFmtId="0" fontId="2" fillId="0" borderId="58" xfId="5" applyFill="1" applyBorder="1"/>
    <xf numFmtId="0" fontId="84" fillId="0" borderId="0" xfId="5" quotePrefix="1" applyFont="1" applyFill="1" applyBorder="1" applyAlignment="1">
      <alignment horizontal="center"/>
    </xf>
    <xf numFmtId="0" fontId="85" fillId="0" borderId="0" xfId="5" applyFont="1" applyFill="1" applyAlignment="1">
      <alignment vertical="center"/>
    </xf>
    <xf numFmtId="0" fontId="85" fillId="0" borderId="0" xfId="5" applyFont="1" applyFill="1" applyAlignment="1">
      <alignment horizontal="center" vertical="center"/>
    </xf>
    <xf numFmtId="0" fontId="85" fillId="0" borderId="58" xfId="5" applyFont="1" applyFill="1" applyBorder="1" applyAlignment="1">
      <alignment vertical="center"/>
    </xf>
    <xf numFmtId="0" fontId="85" fillId="0" borderId="0" xfId="5" applyFont="1" applyAlignment="1">
      <alignment vertical="center"/>
    </xf>
    <xf numFmtId="0" fontId="87" fillId="0" borderId="60" xfId="5" applyFont="1" applyBorder="1" applyAlignment="1">
      <alignment vertical="center"/>
    </xf>
    <xf numFmtId="0" fontId="87" fillId="0" borderId="122" xfId="5" applyFont="1" applyBorder="1" applyAlignment="1">
      <alignment horizontal="center" vertical="center" wrapText="1"/>
    </xf>
    <xf numFmtId="0" fontId="87" fillId="0" borderId="61" xfId="5" applyFont="1" applyBorder="1" applyAlignment="1">
      <alignment vertical="center"/>
    </xf>
    <xf numFmtId="0" fontId="87" fillId="0" borderId="61" xfId="5" applyFont="1" applyBorder="1" applyAlignment="1">
      <alignment horizontal="center" vertical="center"/>
    </xf>
    <xf numFmtId="2" fontId="87" fillId="0" borderId="61" xfId="5" applyNumberFormat="1" applyFont="1" applyBorder="1" applyAlignment="1">
      <alignment vertical="center"/>
    </xf>
    <xf numFmtId="2" fontId="87" fillId="0" borderId="61" xfId="5" applyNumberFormat="1" applyFont="1" applyBorder="1" applyAlignment="1">
      <alignment horizontal="center" vertical="center"/>
    </xf>
    <xf numFmtId="170" fontId="87" fillId="0" borderId="61" xfId="5" applyNumberFormat="1" applyFont="1" applyBorder="1" applyAlignment="1">
      <alignment vertical="center"/>
    </xf>
    <xf numFmtId="0" fontId="87" fillId="0" borderId="0" xfId="5" applyFont="1" applyAlignment="1">
      <alignment vertical="center"/>
    </xf>
    <xf numFmtId="0" fontId="87" fillId="0" borderId="58" xfId="5" applyFont="1" applyBorder="1" applyAlignment="1">
      <alignment vertical="center"/>
    </xf>
    <xf numFmtId="0" fontId="87" fillId="0" borderId="0" xfId="5" applyFont="1"/>
    <xf numFmtId="0" fontId="90" fillId="0" borderId="75" xfId="5" applyFont="1" applyBorder="1"/>
    <xf numFmtId="0" fontId="90" fillId="0" borderId="0" xfId="5" applyFont="1" applyBorder="1"/>
    <xf numFmtId="0" fontId="90" fillId="0" borderId="123" xfId="5" applyFont="1" applyBorder="1"/>
    <xf numFmtId="2" fontId="90" fillId="0" borderId="0" xfId="5" applyNumberFormat="1" applyFont="1" applyBorder="1"/>
    <xf numFmtId="170" fontId="90" fillId="0" borderId="0" xfId="5" applyNumberFormat="1" applyFont="1" applyBorder="1"/>
    <xf numFmtId="0" fontId="90" fillId="0" borderId="0" xfId="5" applyFont="1" applyAlignment="1">
      <alignment horizontal="center"/>
    </xf>
    <xf numFmtId="0" fontId="90" fillId="0" borderId="0" xfId="5" applyFont="1"/>
    <xf numFmtId="0" fontId="87" fillId="0" borderId="97" xfId="5" applyFont="1" applyBorder="1" applyAlignment="1">
      <alignment vertical="center"/>
    </xf>
    <xf numFmtId="49" fontId="87" fillId="0" borderId="97" xfId="5" applyNumberFormat="1" applyFont="1" applyBorder="1" applyAlignment="1">
      <alignment vertical="center"/>
    </xf>
    <xf numFmtId="2" fontId="87" fillId="0" borderId="97" xfId="5" applyNumberFormat="1" applyFont="1" applyBorder="1" applyAlignment="1">
      <alignment vertical="center"/>
    </xf>
    <xf numFmtId="49" fontId="87" fillId="0" borderId="97" xfId="5" applyNumberFormat="1" applyFont="1" applyBorder="1" applyAlignment="1">
      <alignment horizontal="center" vertical="center"/>
    </xf>
    <xf numFmtId="0" fontId="87" fillId="0" borderId="97" xfId="5" applyFont="1" applyBorder="1" applyAlignment="1">
      <alignment horizontal="right"/>
    </xf>
    <xf numFmtId="0" fontId="87" fillId="0" borderId="97" xfId="5" applyFont="1" applyBorder="1"/>
    <xf numFmtId="49" fontId="87" fillId="0" borderId="97" xfId="5" applyNumberFormat="1" applyFont="1" applyBorder="1"/>
    <xf numFmtId="2" fontId="87" fillId="0" borderId="97" xfId="5" applyNumberFormat="1" applyFont="1" applyBorder="1"/>
    <xf numFmtId="49" fontId="87" fillId="0" borderId="97" xfId="5" applyNumberFormat="1" applyFont="1" applyBorder="1" applyAlignment="1">
      <alignment horizontal="center"/>
    </xf>
    <xf numFmtId="0" fontId="87" fillId="0" borderId="100" xfId="5" applyFont="1" applyBorder="1"/>
    <xf numFmtId="49" fontId="87" fillId="0" borderId="100" xfId="5" applyNumberFormat="1" applyFont="1" applyBorder="1"/>
    <xf numFmtId="2" fontId="87" fillId="0" borderId="100" xfId="5" applyNumberFormat="1" applyFont="1" applyBorder="1"/>
    <xf numFmtId="49" fontId="87" fillId="0" borderId="100" xfId="5" applyNumberFormat="1" applyFont="1" applyBorder="1" applyAlignment="1">
      <alignment horizontal="center"/>
    </xf>
    <xf numFmtId="0" fontId="87" fillId="0" borderId="100" xfId="5" applyFont="1" applyBorder="1" applyAlignment="1">
      <alignment horizontal="right"/>
    </xf>
    <xf numFmtId="0" fontId="91" fillId="0" borderId="75" xfId="5" applyFont="1" applyFill="1" applyBorder="1"/>
    <xf numFmtId="0" fontId="91" fillId="0" borderId="0" xfId="5" applyFont="1" applyFill="1" applyBorder="1"/>
    <xf numFmtId="49" fontId="91" fillId="0" borderId="0" xfId="5" applyNumberFormat="1" applyFont="1" applyFill="1" applyBorder="1"/>
    <xf numFmtId="2" fontId="91" fillId="0" borderId="0" xfId="5" applyNumberFormat="1" applyFont="1" applyFill="1" applyBorder="1"/>
    <xf numFmtId="170" fontId="91" fillId="0" borderId="0" xfId="5" applyNumberFormat="1" applyFont="1" applyFill="1" applyBorder="1"/>
    <xf numFmtId="49" fontId="91" fillId="0" borderId="0" xfId="5" applyNumberFormat="1" applyFont="1" applyFill="1" applyBorder="1" applyAlignment="1">
      <alignment horizontal="center"/>
    </xf>
    <xf numFmtId="0" fontId="91" fillId="0" borderId="0" xfId="5" applyFont="1" applyFill="1"/>
    <xf numFmtId="0" fontId="87" fillId="0" borderId="0" xfId="5" applyFont="1" applyFill="1" applyAlignment="1">
      <alignment horizontal="right"/>
    </xf>
    <xf numFmtId="0" fontId="91" fillId="0" borderId="0" xfId="5" applyFont="1"/>
    <xf numFmtId="49" fontId="90" fillId="0" borderId="0" xfId="5" applyNumberFormat="1" applyFont="1" applyBorder="1"/>
    <xf numFmtId="49" fontId="90" fillId="0" borderId="0" xfId="5" applyNumberFormat="1" applyFont="1" applyBorder="1" applyAlignment="1">
      <alignment horizontal="center"/>
    </xf>
    <xf numFmtId="0" fontId="87" fillId="0" borderId="0" xfId="5" applyFont="1" applyAlignment="1">
      <alignment horizontal="right"/>
    </xf>
    <xf numFmtId="2" fontId="87" fillId="0" borderId="0" xfId="5" applyNumberFormat="1" applyFont="1"/>
    <xf numFmtId="0" fontId="87" fillId="0" borderId="0" xfId="5" applyFont="1" applyFill="1"/>
    <xf numFmtId="0" fontId="87" fillId="0" borderId="0" xfId="5" applyFont="1" applyBorder="1"/>
    <xf numFmtId="2" fontId="87" fillId="0" borderId="0" xfId="5" applyNumberFormat="1" applyFont="1" applyBorder="1"/>
    <xf numFmtId="49" fontId="87" fillId="0" borderId="0" xfId="5" applyNumberFormat="1" applyFont="1" applyBorder="1"/>
    <xf numFmtId="170" fontId="87" fillId="0" borderId="0" xfId="5" applyNumberFormat="1" applyFont="1" applyBorder="1"/>
    <xf numFmtId="4" fontId="87" fillId="0" borderId="97" xfId="5" applyNumberFormat="1" applyFont="1" applyBorder="1"/>
    <xf numFmtId="49" fontId="87" fillId="0" borderId="97" xfId="5" applyNumberFormat="1" applyFont="1" applyFill="1" applyBorder="1"/>
    <xf numFmtId="0" fontId="87" fillId="0" borderId="97" xfId="5" applyFont="1" applyFill="1" applyBorder="1"/>
    <xf numFmtId="2" fontId="87" fillId="0" borderId="97" xfId="5" applyNumberFormat="1" applyFont="1" applyFill="1" applyBorder="1"/>
    <xf numFmtId="0" fontId="87" fillId="0" borderId="97" xfId="5" applyFont="1" applyBorder="1" applyAlignment="1">
      <alignment horizontal="center"/>
    </xf>
    <xf numFmtId="49" fontId="87" fillId="0" borderId="97" xfId="5" applyNumberFormat="1" applyFont="1" applyFill="1" applyBorder="1" applyAlignment="1">
      <alignment wrapText="1"/>
    </xf>
    <xf numFmtId="49" fontId="87" fillId="0" borderId="97" xfId="5" applyNumberFormat="1" applyFont="1" applyFill="1" applyBorder="1" applyAlignment="1">
      <alignment vertical="center"/>
    </xf>
    <xf numFmtId="2" fontId="87" fillId="0" borderId="97" xfId="5" applyNumberFormat="1" applyFont="1" applyFill="1" applyBorder="1" applyAlignment="1">
      <alignment vertical="center"/>
    </xf>
    <xf numFmtId="0" fontId="87" fillId="0" borderId="97" xfId="5" applyFont="1" applyBorder="1" applyAlignment="1">
      <alignment horizontal="right" vertical="center"/>
    </xf>
    <xf numFmtId="49" fontId="90" fillId="0" borderId="0" xfId="5" applyNumberFormat="1" applyFont="1" applyFill="1" applyBorder="1"/>
    <xf numFmtId="2" fontId="90" fillId="0" borderId="0" xfId="5" applyNumberFormat="1" applyFont="1" applyFill="1" applyBorder="1"/>
    <xf numFmtId="170" fontId="90" fillId="0" borderId="0" xfId="5" applyNumberFormat="1" applyFont="1" applyFill="1" applyBorder="1"/>
    <xf numFmtId="49" fontId="90" fillId="0" borderId="0" xfId="5" applyNumberFormat="1" applyFont="1" applyFill="1" applyBorder="1" applyAlignment="1">
      <alignment horizontal="center"/>
    </xf>
    <xf numFmtId="0" fontId="90" fillId="0" borderId="0" xfId="5" applyFont="1" applyFill="1"/>
    <xf numFmtId="0" fontId="87" fillId="0" borderId="97" xfId="5" applyFont="1" applyBorder="1" applyAlignment="1">
      <alignment horizontal="left"/>
    </xf>
    <xf numFmtId="0" fontId="87" fillId="0" borderId="100" xfId="5" applyFont="1" applyFill="1" applyBorder="1"/>
    <xf numFmtId="0" fontId="87" fillId="0" borderId="100" xfId="5" applyFont="1" applyBorder="1" applyAlignment="1">
      <alignment horizontal="center"/>
    </xf>
    <xf numFmtId="49" fontId="87" fillId="0" borderId="100" xfId="5" applyNumberFormat="1" applyFont="1" applyFill="1" applyBorder="1"/>
    <xf numFmtId="2" fontId="87" fillId="0" borderId="100" xfId="5" applyNumberFormat="1" applyFont="1" applyFill="1" applyBorder="1"/>
    <xf numFmtId="174" fontId="87" fillId="0" borderId="80" xfId="5" applyNumberFormat="1" applyFont="1" applyFill="1" applyBorder="1"/>
    <xf numFmtId="0" fontId="91" fillId="0" borderId="0" xfId="5" applyFont="1" applyFill="1" applyAlignment="1">
      <alignment horizontal="right"/>
    </xf>
    <xf numFmtId="49" fontId="90" fillId="0" borderId="85" xfId="5" applyNumberFormat="1" applyFont="1" applyFill="1" applyBorder="1"/>
    <xf numFmtId="2" fontId="90" fillId="0" borderId="85" xfId="5" applyNumberFormat="1" applyFont="1" applyFill="1" applyBorder="1"/>
    <xf numFmtId="170" fontId="90" fillId="0" borderId="85" xfId="5" applyNumberFormat="1" applyFont="1" applyFill="1" applyBorder="1"/>
    <xf numFmtId="49" fontId="90" fillId="0" borderId="85" xfId="5" applyNumberFormat="1" applyFont="1" applyFill="1" applyBorder="1" applyAlignment="1">
      <alignment horizontal="center"/>
    </xf>
    <xf numFmtId="0" fontId="90" fillId="0" borderId="0" xfId="5" applyFont="1" applyFill="1" applyAlignment="1">
      <alignment horizontal="right"/>
    </xf>
    <xf numFmtId="2" fontId="87" fillId="0" borderId="0" xfId="5" applyNumberFormat="1" applyFont="1" applyFill="1"/>
    <xf numFmtId="170" fontId="87" fillId="0" borderId="0" xfId="5" applyNumberFormat="1" applyFont="1" applyFill="1"/>
    <xf numFmtId="0" fontId="87" fillId="0" borderId="0" xfId="5" applyFont="1" applyFill="1" applyAlignment="1">
      <alignment horizontal="center"/>
    </xf>
    <xf numFmtId="0" fontId="87" fillId="0" borderId="58" xfId="5" applyFont="1" applyFill="1" applyBorder="1" applyAlignment="1">
      <alignment horizontal="center"/>
    </xf>
    <xf numFmtId="0" fontId="87" fillId="0" borderId="58" xfId="5" applyFont="1" applyFill="1" applyBorder="1"/>
    <xf numFmtId="0" fontId="87" fillId="0" borderId="58" xfId="5" applyFont="1" applyFill="1" applyBorder="1" applyAlignment="1">
      <alignment horizontal="right"/>
    </xf>
    <xf numFmtId="0" fontId="93" fillId="0" borderId="0" xfId="5" applyFont="1" applyFill="1"/>
    <xf numFmtId="2" fontId="93" fillId="0" borderId="0" xfId="5" applyNumberFormat="1" applyFont="1" applyFill="1"/>
    <xf numFmtId="170" fontId="93" fillId="0" borderId="0" xfId="5" applyNumberFormat="1" applyFont="1" applyFill="1"/>
    <xf numFmtId="0" fontId="93" fillId="0" borderId="0" xfId="5" applyFont="1" applyBorder="1"/>
    <xf numFmtId="0" fontId="93" fillId="0" borderId="0" xfId="5" applyFont="1" applyBorder="1" applyAlignment="1">
      <alignment horizontal="center"/>
    </xf>
    <xf numFmtId="0" fontId="87" fillId="0" borderId="0" xfId="5" applyFont="1" applyAlignment="1">
      <alignment horizontal="center"/>
    </xf>
    <xf numFmtId="0" fontId="93" fillId="0" borderId="0" xfId="5" applyFont="1" applyFill="1" applyBorder="1" applyAlignment="1">
      <alignment horizontal="center"/>
    </xf>
    <xf numFmtId="0" fontId="93" fillId="0" borderId="0" xfId="5" applyFont="1" applyFill="1" applyBorder="1"/>
    <xf numFmtId="0" fontId="93" fillId="0" borderId="58" xfId="5" applyFont="1" applyFill="1" applyBorder="1"/>
    <xf numFmtId="0" fontId="87" fillId="0" borderId="58" xfId="5" applyFont="1" applyBorder="1" applyAlignment="1">
      <alignment horizontal="center"/>
    </xf>
    <xf numFmtId="0" fontId="87" fillId="0" borderId="58" xfId="5" applyFont="1" applyBorder="1"/>
    <xf numFmtId="0" fontId="87" fillId="0" borderId="58" xfId="5" applyFont="1" applyBorder="1" applyAlignment="1">
      <alignment horizontal="right"/>
    </xf>
    <xf numFmtId="4" fontId="94" fillId="0" borderId="0" xfId="5" applyNumberFormat="1" applyFont="1" applyFill="1" applyBorder="1"/>
    <xf numFmtId="0" fontId="93" fillId="0" borderId="0" xfId="5" applyFont="1" applyFill="1" applyBorder="1" applyAlignment="1">
      <alignment vertical="center" wrapText="1"/>
    </xf>
    <xf numFmtId="0" fontId="93" fillId="0" borderId="0" xfId="5" applyFont="1" applyBorder="1" applyAlignment="1">
      <alignment wrapText="1"/>
    </xf>
    <xf numFmtId="0" fontId="93" fillId="0" borderId="0" xfId="5" applyFont="1" applyBorder="1" applyAlignment="1">
      <alignment vertical="center"/>
    </xf>
    <xf numFmtId="0" fontId="87" fillId="0" borderId="0" xfId="5" applyFont="1" applyAlignment="1">
      <alignment horizontal="right" vertical="center"/>
    </xf>
    <xf numFmtId="0" fontId="93" fillId="0" borderId="58" xfId="5" applyFont="1" applyBorder="1"/>
    <xf numFmtId="0" fontId="93" fillId="0" borderId="58" xfId="5" applyFont="1" applyBorder="1" applyAlignment="1">
      <alignment wrapText="1"/>
    </xf>
    <xf numFmtId="0" fontId="93" fillId="0" borderId="0" xfId="5" applyFont="1" applyFill="1" applyAlignment="1">
      <alignment wrapText="1"/>
    </xf>
    <xf numFmtId="0" fontId="93" fillId="0" borderId="0" xfId="5" applyFont="1"/>
    <xf numFmtId="0" fontId="93" fillId="0" borderId="0" xfId="5" applyFont="1" applyAlignment="1">
      <alignment wrapText="1"/>
    </xf>
    <xf numFmtId="0" fontId="87" fillId="0" borderId="0" xfId="5" applyFont="1" applyAlignment="1">
      <alignment wrapText="1"/>
    </xf>
    <xf numFmtId="0" fontId="83" fillId="0" borderId="0" xfId="5" quotePrefix="1" applyFont="1"/>
    <xf numFmtId="0" fontId="85" fillId="0" borderId="54" xfId="5" applyFont="1" applyFill="1" applyBorder="1" applyAlignment="1">
      <alignment vertical="center"/>
    </xf>
    <xf numFmtId="0" fontId="85" fillId="0" borderId="55" xfId="5" applyFont="1" applyFill="1" applyBorder="1" applyAlignment="1">
      <alignment vertical="center"/>
    </xf>
    <xf numFmtId="2" fontId="85" fillId="0" borderId="55" xfId="5" applyNumberFormat="1" applyFont="1" applyFill="1" applyBorder="1" applyAlignment="1">
      <alignment vertical="center"/>
    </xf>
    <xf numFmtId="168" fontId="85" fillId="0" borderId="55" xfId="5" applyNumberFormat="1" applyFont="1" applyFill="1" applyBorder="1" applyAlignment="1">
      <alignment vertical="center"/>
    </xf>
    <xf numFmtId="169" fontId="85" fillId="0" borderId="55" xfId="5" applyNumberFormat="1" applyFont="1" applyFill="1" applyBorder="1" applyAlignment="1">
      <alignment vertical="center"/>
    </xf>
    <xf numFmtId="0" fontId="86" fillId="0" borderId="60" xfId="5" applyFont="1" applyFill="1" applyBorder="1" applyAlignment="1">
      <alignment horizontal="right"/>
    </xf>
    <xf numFmtId="0" fontId="86" fillId="0" borderId="61" xfId="5" applyFont="1" applyFill="1" applyBorder="1" applyAlignment="1">
      <alignment horizontal="right"/>
    </xf>
    <xf numFmtId="2" fontId="86" fillId="0" borderId="61" xfId="5" applyNumberFormat="1" applyFont="1" applyFill="1" applyBorder="1" applyAlignment="1">
      <alignment horizontal="right"/>
    </xf>
    <xf numFmtId="168" fontId="86" fillId="0" borderId="61" xfId="5" applyNumberFormat="1" applyFont="1" applyFill="1" applyBorder="1" applyAlignment="1">
      <alignment horizontal="right"/>
    </xf>
    <xf numFmtId="169" fontId="86" fillId="0" borderId="62" xfId="5" applyNumberFormat="1" applyFont="1" applyFill="1" applyBorder="1" applyAlignment="1">
      <alignment horizontal="right"/>
    </xf>
    <xf numFmtId="0" fontId="86" fillId="0" borderId="63" xfId="5" applyFont="1" applyFill="1" applyBorder="1"/>
    <xf numFmtId="0" fontId="87" fillId="0" borderId="64" xfId="5" applyFont="1" applyFill="1" applyBorder="1"/>
    <xf numFmtId="49" fontId="88" fillId="0" borderId="65" xfId="5" applyNumberFormat="1" applyFont="1" applyFill="1" applyBorder="1" applyAlignment="1"/>
    <xf numFmtId="2" fontId="86" fillId="0" borderId="64" xfId="5" applyNumberFormat="1" applyFont="1" applyFill="1" applyBorder="1"/>
    <xf numFmtId="168" fontId="86" fillId="0" borderId="64" xfId="5" applyNumberFormat="1" applyFont="1" applyFill="1" applyBorder="1"/>
    <xf numFmtId="169" fontId="86" fillId="0" borderId="66" xfId="5" applyNumberFormat="1" applyFont="1" applyFill="1" applyBorder="1"/>
    <xf numFmtId="0" fontId="86" fillId="0" borderId="67" xfId="5" applyFont="1" applyFill="1" applyBorder="1"/>
    <xf numFmtId="0" fontId="87" fillId="0" borderId="68" xfId="5" applyFont="1" applyFill="1" applyBorder="1"/>
    <xf numFmtId="49" fontId="86" fillId="0" borderId="69" xfId="5" applyNumberFormat="1" applyFont="1" applyFill="1" applyBorder="1"/>
    <xf numFmtId="2" fontId="86" fillId="0" borderId="68" xfId="5" applyNumberFormat="1" applyFont="1" applyFill="1" applyBorder="1"/>
    <xf numFmtId="168" fontId="86" fillId="0" borderId="68" xfId="5" applyNumberFormat="1" applyFont="1" applyFill="1" applyBorder="1"/>
    <xf numFmtId="169" fontId="86" fillId="0" borderId="70" xfId="5" applyNumberFormat="1" applyFont="1" applyFill="1" applyBorder="1"/>
    <xf numFmtId="0" fontId="86" fillId="0" borderId="71" xfId="5" applyFont="1" applyFill="1" applyBorder="1"/>
    <xf numFmtId="49" fontId="86" fillId="0" borderId="72" xfId="5" applyNumberFormat="1" applyFont="1" applyFill="1" applyBorder="1"/>
    <xf numFmtId="2" fontId="86" fillId="0" borderId="73" xfId="5" applyNumberFormat="1" applyFont="1" applyFill="1" applyBorder="1"/>
    <xf numFmtId="168" fontId="86" fillId="0" borderId="73" xfId="5" applyNumberFormat="1" applyFont="1" applyFill="1" applyBorder="1"/>
    <xf numFmtId="169" fontId="86" fillId="0" borderId="74" xfId="5" applyNumberFormat="1" applyFont="1" applyFill="1" applyBorder="1"/>
    <xf numFmtId="169" fontId="2" fillId="0" borderId="0" xfId="5" applyNumberFormat="1" applyFill="1" applyBorder="1" applyAlignment="1">
      <alignment horizontal="center"/>
    </xf>
    <xf numFmtId="0" fontId="86" fillId="0" borderId="75" xfId="5" applyFont="1" applyFill="1" applyBorder="1"/>
    <xf numFmtId="0" fontId="87" fillId="0" borderId="76" xfId="5" applyFont="1" applyFill="1" applyBorder="1"/>
    <xf numFmtId="49" fontId="86" fillId="0" borderId="0" xfId="5" applyNumberFormat="1" applyFont="1" applyFill="1" applyBorder="1"/>
    <xf numFmtId="2" fontId="86" fillId="0" borderId="0" xfId="5" applyNumberFormat="1" applyFont="1" applyFill="1" applyBorder="1"/>
    <xf numFmtId="168" fontId="86" fillId="0" borderId="0" xfId="5" applyNumberFormat="1" applyFont="1" applyFill="1" applyBorder="1"/>
    <xf numFmtId="169" fontId="86" fillId="0" borderId="77" xfId="5" applyNumberFormat="1" applyFont="1" applyFill="1" applyBorder="1"/>
    <xf numFmtId="0" fontId="86" fillId="0" borderId="78" xfId="5" applyFont="1" applyFill="1" applyBorder="1"/>
    <xf numFmtId="0" fontId="87" fillId="0" borderId="79" xfId="5" applyFont="1" applyFill="1" applyBorder="1"/>
    <xf numFmtId="49" fontId="86" fillId="0" borderId="80" xfId="5" applyNumberFormat="1" applyFont="1" applyFill="1" applyBorder="1"/>
    <xf numFmtId="2" fontId="86" fillId="0" borderId="80" xfId="5" applyNumberFormat="1" applyFont="1" applyFill="1" applyBorder="1"/>
    <xf numFmtId="168" fontId="86" fillId="0" borderId="80" xfId="5" applyNumberFormat="1" applyFont="1" applyFill="1" applyBorder="1"/>
    <xf numFmtId="169" fontId="86" fillId="0" borderId="81" xfId="5" applyNumberFormat="1" applyFont="1" applyFill="1" applyBorder="1"/>
    <xf numFmtId="49" fontId="86" fillId="0" borderId="68" xfId="5" applyNumberFormat="1" applyFont="1" applyFill="1" applyBorder="1"/>
    <xf numFmtId="0" fontId="86" fillId="0" borderId="82" xfId="5" applyFont="1" applyFill="1" applyBorder="1"/>
    <xf numFmtId="49" fontId="86" fillId="0" borderId="83" xfId="5" applyNumberFormat="1" applyFont="1" applyFill="1" applyBorder="1"/>
    <xf numFmtId="2" fontId="86" fillId="0" borderId="83" xfId="5" applyNumberFormat="1" applyFont="1" applyFill="1" applyBorder="1"/>
    <xf numFmtId="168" fontId="86" fillId="0" borderId="83" xfId="5" applyNumberFormat="1" applyFont="1" applyFill="1" applyBorder="1"/>
    <xf numFmtId="169" fontId="86" fillId="0" borderId="84" xfId="5" applyNumberFormat="1" applyFont="1" applyFill="1" applyBorder="1"/>
    <xf numFmtId="0" fontId="86" fillId="0" borderId="54" xfId="5" applyFont="1" applyFill="1" applyBorder="1"/>
    <xf numFmtId="49" fontId="86" fillId="0" borderId="55" xfId="5" applyNumberFormat="1" applyFont="1" applyFill="1" applyBorder="1"/>
    <xf numFmtId="2" fontId="86" fillId="0" borderId="55" xfId="5" applyNumberFormat="1" applyFont="1" applyFill="1" applyBorder="1"/>
    <xf numFmtId="168" fontId="86" fillId="0" borderId="55" xfId="5" applyNumberFormat="1" applyFont="1" applyFill="1" applyBorder="1"/>
    <xf numFmtId="169" fontId="86" fillId="0" borderId="56" xfId="5" applyNumberFormat="1" applyFont="1" applyFill="1" applyBorder="1"/>
    <xf numFmtId="49" fontId="86" fillId="0" borderId="85" xfId="5" applyNumberFormat="1" applyFont="1" applyFill="1" applyBorder="1"/>
    <xf numFmtId="0" fontId="87" fillId="0" borderId="83" xfId="5" applyFont="1" applyFill="1" applyBorder="1"/>
    <xf numFmtId="0" fontId="86" fillId="0" borderId="86" xfId="5" applyFont="1" applyFill="1" applyBorder="1"/>
    <xf numFmtId="49" fontId="86" fillId="0" borderId="87" xfId="5" applyNumberFormat="1" applyFont="1" applyFill="1" applyBorder="1"/>
    <xf numFmtId="2" fontId="86" fillId="0" borderId="88" xfId="5" applyNumberFormat="1" applyFont="1" applyFill="1" applyBorder="1"/>
    <xf numFmtId="168" fontId="86" fillId="0" borderId="88" xfId="5" applyNumberFormat="1" applyFont="1" applyFill="1" applyBorder="1"/>
    <xf numFmtId="169" fontId="86" fillId="0" borderId="89" xfId="5" applyNumberFormat="1" applyFont="1" applyFill="1" applyBorder="1"/>
    <xf numFmtId="0" fontId="83" fillId="0" borderId="60" xfId="5" applyFont="1" applyFill="1" applyBorder="1"/>
    <xf numFmtId="0" fontId="87" fillId="0" borderId="90" xfId="5" applyFont="1" applyFill="1" applyBorder="1"/>
    <xf numFmtId="49" fontId="85" fillId="0" borderId="90" xfId="5" applyNumberFormat="1" applyFont="1" applyFill="1" applyBorder="1"/>
    <xf numFmtId="2" fontId="83" fillId="0" borderId="61" xfId="5" applyNumberFormat="1" applyFont="1" applyFill="1" applyBorder="1"/>
    <xf numFmtId="168" fontId="83" fillId="0" borderId="61" xfId="5" applyNumberFormat="1" applyFont="1" applyFill="1" applyBorder="1"/>
    <xf numFmtId="169" fontId="89" fillId="0" borderId="91" xfId="5" applyNumberFormat="1" applyFont="1" applyFill="1" applyBorder="1"/>
    <xf numFmtId="0" fontId="41" fillId="2" borderId="0" xfId="1" applyFont="1" applyFill="1" applyAlignment="1" applyProtection="1">
      <alignment vertical="center"/>
      <protection locked="0"/>
    </xf>
    <xf numFmtId="0" fontId="5" fillId="0" borderId="0" xfId="0" applyFont="1" applyBorder="1" applyAlignment="1" applyProtection="1">
      <alignment horizontal="left" vertical="center"/>
      <protection locked="0"/>
    </xf>
    <xf numFmtId="165" fontId="5" fillId="0" borderId="0" xfId="0" applyNumberFormat="1" applyFont="1" applyBorder="1" applyAlignment="1" applyProtection="1">
      <alignment horizontal="left" vertical="center"/>
      <protection locked="0"/>
    </xf>
    <xf numFmtId="0" fontId="5" fillId="0" borderId="0" xfId="0" applyFont="1" applyBorder="1" applyAlignment="1" applyProtection="1">
      <alignment horizontal="left" vertical="top"/>
      <protection locked="0"/>
    </xf>
    <xf numFmtId="4" fontId="23" fillId="0" borderId="0" xfId="0" applyNumberFormat="1" applyFont="1" applyBorder="1" applyAlignment="1" applyProtection="1">
      <alignment vertical="center"/>
      <protection locked="0"/>
    </xf>
    <xf numFmtId="4" fontId="4" fillId="0" borderId="0" xfId="0" applyNumberFormat="1" applyFont="1" applyBorder="1" applyAlignment="1" applyProtection="1">
      <alignment vertical="center"/>
      <protection locked="0"/>
    </xf>
    <xf numFmtId="4" fontId="6" fillId="6" borderId="9" xfId="0" applyNumberFormat="1" applyFont="1" applyFill="1" applyBorder="1" applyAlignment="1" applyProtection="1">
      <alignment vertical="center"/>
      <protection locked="0"/>
    </xf>
    <xf numFmtId="0" fontId="5" fillId="6" borderId="0" xfId="0" applyFont="1" applyFill="1" applyBorder="1" applyAlignment="1" applyProtection="1">
      <alignment horizontal="right" vertical="center"/>
      <protection locked="0"/>
    </xf>
    <xf numFmtId="4" fontId="8" fillId="0" borderId="23" xfId="0" applyNumberFormat="1" applyFont="1" applyBorder="1" applyAlignment="1" applyProtection="1">
      <alignment vertical="center"/>
      <protection locked="0"/>
    </xf>
    <xf numFmtId="4" fontId="9" fillId="0" borderId="23" xfId="0" applyNumberFormat="1" applyFont="1" applyBorder="1" applyAlignment="1" applyProtection="1">
      <alignment vertical="center"/>
      <protection locked="0"/>
    </xf>
    <xf numFmtId="0" fontId="0" fillId="0" borderId="0" xfId="0" applyFont="1" applyAlignment="1" applyProtection="1">
      <alignment vertical="center"/>
      <protection locked="0"/>
    </xf>
    <xf numFmtId="165" fontId="5" fillId="0" borderId="0" xfId="0" applyNumberFormat="1" applyFont="1" applyAlignment="1" applyProtection="1">
      <alignment horizontal="left" vertical="center"/>
      <protection locked="0"/>
    </xf>
    <xf numFmtId="0" fontId="5" fillId="0" borderId="0" xfId="0" applyFont="1" applyAlignment="1" applyProtection="1">
      <alignment horizontal="left" vertical="center"/>
      <protection locked="0"/>
    </xf>
    <xf numFmtId="0" fontId="5" fillId="6" borderId="20" xfId="0" applyFont="1" applyFill="1" applyBorder="1" applyAlignment="1" applyProtection="1">
      <alignment horizontal="center" vertical="center" wrapText="1"/>
      <protection locked="0"/>
    </xf>
    <xf numFmtId="4" fontId="23" fillId="0" borderId="0" xfId="0" applyNumberFormat="1" applyFont="1" applyAlignment="1" applyProtection="1">
      <protection locked="0"/>
    </xf>
    <xf numFmtId="4" fontId="8" fillId="0" borderId="0" xfId="0" applyNumberFormat="1" applyFont="1" applyAlignment="1" applyProtection="1">
      <protection locked="0"/>
    </xf>
    <xf numFmtId="4" fontId="9" fillId="0" borderId="0" xfId="0" applyNumberFormat="1" applyFont="1" applyBorder="1" applyAlignment="1" applyProtection="1">
      <protection locked="0"/>
    </xf>
    <xf numFmtId="49" fontId="5" fillId="4" borderId="0" xfId="0" applyNumberFormat="1" applyFont="1" applyFill="1" applyBorder="1" applyAlignment="1" applyProtection="1">
      <alignment horizontal="left" vertical="center"/>
      <protection locked="0"/>
    </xf>
    <xf numFmtId="4" fontId="44" fillId="0" borderId="49" xfId="0" applyNumberFormat="1" applyFont="1" applyBorder="1" applyAlignment="1" applyProtection="1">
      <alignment vertical="center"/>
      <protection locked="0"/>
    </xf>
    <xf numFmtId="4" fontId="76" fillId="0" borderId="49" xfId="0" applyNumberFormat="1" applyFont="1" applyBorder="1" applyAlignment="1" applyProtection="1">
      <alignment vertical="center"/>
      <protection locked="0"/>
    </xf>
    <xf numFmtId="0" fontId="44" fillId="0" borderId="0" xfId="0" applyFont="1" applyBorder="1" applyAlignment="1" applyProtection="1">
      <alignment vertical="center"/>
      <protection locked="0"/>
    </xf>
    <xf numFmtId="0" fontId="2" fillId="0" borderId="58" xfId="5" applyFill="1" applyBorder="1" applyAlignment="1">
      <alignment horizontal="center"/>
    </xf>
    <xf numFmtId="0" fontId="84" fillId="0" borderId="0" xfId="5" quotePrefix="1" applyFont="1" applyFill="1" applyBorder="1" applyAlignment="1">
      <alignment horizontal="center"/>
    </xf>
    <xf numFmtId="0" fontId="2" fillId="0" borderId="0" xfId="5" applyFill="1" applyBorder="1" applyAlignment="1">
      <alignment horizontal="center"/>
    </xf>
    <xf numFmtId="0" fontId="0" fillId="2" borderId="0" xfId="0" applyFill="1" applyProtection="1"/>
    <xf numFmtId="0" fontId="41" fillId="2" borderId="0" xfId="1" applyFont="1" applyFill="1" applyAlignment="1" applyProtection="1">
      <alignment vertical="center"/>
    </xf>
    <xf numFmtId="0" fontId="0" fillId="0" borderId="0" xfId="0" applyProtection="1"/>
    <xf numFmtId="0" fontId="0" fillId="0" borderId="1" xfId="0" applyBorder="1" applyProtection="1"/>
    <xf numFmtId="0" fontId="0" fillId="0" borderId="2" xfId="0" applyBorder="1" applyProtection="1"/>
    <xf numFmtId="0" fontId="0" fillId="0" borderId="3" xfId="0" applyBorder="1" applyProtection="1"/>
    <xf numFmtId="0" fontId="0" fillId="0" borderId="4"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5" xfId="0" applyBorder="1" applyProtection="1"/>
    <xf numFmtId="0" fontId="18" fillId="0" borderId="0" xfId="0" applyFont="1" applyBorder="1" applyAlignment="1" applyProtection="1">
      <alignment horizontal="left" vertical="center"/>
    </xf>
    <xf numFmtId="0" fontId="0" fillId="0" borderId="0" xfId="0" applyBorder="1" applyProtection="1"/>
    <xf numFmtId="0" fontId="0" fillId="0" borderId="0" xfId="0" applyFont="1" applyAlignment="1" applyProtection="1">
      <alignment vertical="center"/>
    </xf>
    <xf numFmtId="0" fontId="0" fillId="0" borderId="4" xfId="0" applyFont="1" applyBorder="1" applyAlignment="1" applyProtection="1">
      <alignment vertical="center"/>
    </xf>
    <xf numFmtId="0" fontId="0" fillId="0" borderId="0" xfId="0" applyFont="1" applyBorder="1" applyAlignment="1" applyProtection="1">
      <alignment vertical="center"/>
    </xf>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5" fillId="0" borderId="0" xfId="0" applyFont="1" applyBorder="1" applyAlignment="1" applyProtection="1">
      <alignment horizontal="left" vertical="center"/>
    </xf>
    <xf numFmtId="0" fontId="18" fillId="0" borderId="0" xfId="0" applyFont="1" applyBorder="1" applyAlignment="1" applyProtection="1">
      <alignment horizontal="left" vertical="top"/>
    </xf>
    <xf numFmtId="0" fontId="5" fillId="0" borderId="0" xfId="0" applyFont="1" applyBorder="1" applyAlignment="1" applyProtection="1">
      <alignment horizontal="left" vertical="top"/>
    </xf>
    <xf numFmtId="0" fontId="0" fillId="0" borderId="0" xfId="0" applyFont="1" applyAlignment="1" applyProtection="1">
      <alignment vertical="center" wrapText="1"/>
    </xf>
    <xf numFmtId="0" fontId="0" fillId="0" borderId="4"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xf>
    <xf numFmtId="0" fontId="0" fillId="0" borderId="5" xfId="0" applyFont="1" applyBorder="1" applyAlignment="1" applyProtection="1">
      <alignment vertical="center" wrapText="1"/>
    </xf>
    <xf numFmtId="0" fontId="0" fillId="0" borderId="15" xfId="0" applyFont="1" applyBorder="1" applyAlignment="1" applyProtection="1">
      <alignment vertical="center"/>
    </xf>
    <xf numFmtId="0" fontId="0" fillId="0" borderId="25" xfId="0" applyFont="1" applyBorder="1" applyAlignment="1" applyProtection="1">
      <alignment vertical="center"/>
    </xf>
    <xf numFmtId="0" fontId="20" fillId="0" borderId="0" xfId="0" applyFont="1" applyBorder="1" applyAlignment="1" applyProtection="1">
      <alignment horizontal="left" vertical="center"/>
    </xf>
    <xf numFmtId="0" fontId="4" fillId="0" borderId="0" xfId="0" applyFont="1" applyBorder="1" applyAlignment="1" applyProtection="1">
      <alignment horizontal="right" vertical="center"/>
    </xf>
    <xf numFmtId="0" fontId="4" fillId="0" borderId="0" xfId="0" applyFont="1" applyBorder="1" applyAlignment="1" applyProtection="1">
      <alignment horizontal="left" vertical="center"/>
    </xf>
    <xf numFmtId="4" fontId="4" fillId="0" borderId="0" xfId="0" applyNumberFormat="1" applyFont="1" applyBorder="1" applyAlignment="1" applyProtection="1">
      <alignment vertical="center"/>
    </xf>
    <xf numFmtId="0" fontId="0" fillId="6" borderId="0" xfId="0" applyFont="1" applyFill="1" applyBorder="1" applyAlignment="1" applyProtection="1">
      <alignment vertical="center"/>
    </xf>
    <xf numFmtId="0" fontId="6" fillId="6" borderId="8" xfId="0" applyFont="1" applyFill="1" applyBorder="1" applyAlignment="1" applyProtection="1">
      <alignment horizontal="left" vertical="center"/>
    </xf>
    <xf numFmtId="0" fontId="0" fillId="6" borderId="9" xfId="0" applyFont="1" applyFill="1" applyBorder="1" applyAlignment="1" applyProtection="1">
      <alignment vertical="center"/>
    </xf>
    <xf numFmtId="0" fontId="6" fillId="6" borderId="9" xfId="0" applyFont="1" applyFill="1" applyBorder="1" applyAlignment="1" applyProtection="1">
      <alignment horizontal="right" vertical="center"/>
    </xf>
    <xf numFmtId="0" fontId="6" fillId="6" borderId="9" xfId="0" applyFont="1" applyFill="1" applyBorder="1" applyAlignment="1" applyProtection="1">
      <alignment horizontal="center" vertical="center"/>
    </xf>
    <xf numFmtId="0" fontId="0" fillId="6" borderId="26" xfId="0" applyFont="1" applyFill="1" applyBorder="1" applyAlignment="1" applyProtection="1">
      <alignment vertical="center"/>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5" fillId="6" borderId="0" xfId="0" applyFont="1" applyFill="1" applyBorder="1" applyAlignment="1" applyProtection="1">
      <alignment horizontal="left" vertical="center"/>
    </xf>
    <xf numFmtId="0" fontId="0" fillId="6" borderId="5" xfId="0" applyFont="1" applyFill="1" applyBorder="1" applyAlignment="1" applyProtection="1">
      <alignment vertical="center"/>
    </xf>
    <xf numFmtId="0" fontId="30" fillId="0" borderId="0" xfId="0" applyFont="1" applyBorder="1" applyAlignment="1" applyProtection="1">
      <alignment horizontal="left" vertical="center"/>
    </xf>
    <xf numFmtId="0" fontId="8" fillId="0" borderId="0" xfId="0" applyFont="1" applyAlignment="1" applyProtection="1">
      <alignment vertical="center"/>
    </xf>
    <xf numFmtId="0" fontId="8" fillId="0" borderId="4" xfId="0" applyFont="1" applyBorder="1" applyAlignment="1" applyProtection="1">
      <alignment vertical="center"/>
    </xf>
    <xf numFmtId="0" fontId="8" fillId="0" borderId="0" xfId="0" applyFont="1" applyBorder="1" applyAlignment="1" applyProtection="1">
      <alignment vertical="center"/>
    </xf>
    <xf numFmtId="0" fontId="8" fillId="0" borderId="23" xfId="0" applyFont="1" applyBorder="1" applyAlignment="1" applyProtection="1">
      <alignment horizontal="left" vertical="center"/>
    </xf>
    <xf numFmtId="0" fontId="8" fillId="0" borderId="23" xfId="0" applyFont="1" applyBorder="1" applyAlignment="1" applyProtection="1">
      <alignment vertical="center"/>
    </xf>
    <xf numFmtId="0" fontId="8" fillId="0" borderId="5" xfId="0" applyFont="1" applyBorder="1" applyAlignment="1" applyProtection="1">
      <alignment vertical="center"/>
    </xf>
    <xf numFmtId="0" fontId="9" fillId="0" borderId="0" xfId="0" applyFont="1" applyAlignment="1" applyProtection="1">
      <alignment vertical="center"/>
    </xf>
    <xf numFmtId="0" fontId="9" fillId="0" borderId="4" xfId="0" applyFont="1" applyBorder="1" applyAlignment="1" applyProtection="1">
      <alignment vertical="center"/>
    </xf>
    <xf numFmtId="0" fontId="9" fillId="0" borderId="0" xfId="0" applyFont="1" applyBorder="1" applyAlignment="1" applyProtection="1">
      <alignment vertical="center"/>
    </xf>
    <xf numFmtId="0" fontId="9" fillId="0" borderId="23" xfId="0" applyFont="1" applyBorder="1" applyAlignment="1" applyProtection="1">
      <alignment horizontal="left" vertical="center"/>
    </xf>
    <xf numFmtId="0" fontId="9" fillId="0" borderId="23" xfId="0" applyFont="1" applyBorder="1" applyAlignment="1" applyProtection="1">
      <alignment vertical="center"/>
    </xf>
    <xf numFmtId="0" fontId="9" fillId="0" borderId="5" xfId="0" applyFont="1" applyBorder="1" applyAlignment="1" applyProtection="1">
      <alignment vertical="center"/>
    </xf>
    <xf numFmtId="0" fontId="16" fillId="0" borderId="0" xfId="0" applyFont="1" applyAlignment="1" applyProtection="1">
      <alignment horizontal="left" vertical="center"/>
    </xf>
    <xf numFmtId="0" fontId="18" fillId="0" borderId="0" xfId="0" applyFont="1" applyAlignment="1" applyProtection="1">
      <alignment horizontal="left" vertical="center"/>
    </xf>
    <xf numFmtId="0" fontId="0" fillId="0" borderId="0" xfId="0" applyFont="1" applyAlignment="1" applyProtection="1">
      <alignment vertical="center"/>
    </xf>
    <xf numFmtId="0" fontId="5" fillId="0" borderId="0" xfId="0" applyFont="1" applyAlignment="1" applyProtection="1">
      <alignment horizontal="left" vertical="center"/>
    </xf>
    <xf numFmtId="0" fontId="0" fillId="0" borderId="0" xfId="0" applyFont="1" applyAlignment="1" applyProtection="1">
      <alignment horizontal="center" vertical="center" wrapText="1"/>
    </xf>
    <xf numFmtId="0" fontId="0" fillId="0" borderId="4" xfId="0" applyFont="1" applyBorder="1" applyAlignment="1" applyProtection="1">
      <alignment horizontal="center" vertical="center" wrapText="1"/>
    </xf>
    <xf numFmtId="0" fontId="5" fillId="6" borderId="19" xfId="0" applyFont="1" applyFill="1" applyBorder="1" applyAlignment="1" applyProtection="1">
      <alignment horizontal="center" vertical="center" wrapText="1"/>
    </xf>
    <xf numFmtId="0" fontId="5" fillId="6" borderId="20" xfId="0" applyFont="1" applyFill="1" applyBorder="1" applyAlignment="1" applyProtection="1">
      <alignment horizontal="center" vertical="center" wrapText="1"/>
    </xf>
    <xf numFmtId="0" fontId="5" fillId="6" borderId="21" xfId="0" applyFont="1" applyFill="1" applyBorder="1" applyAlignment="1" applyProtection="1">
      <alignment horizontal="center" vertical="center" wrapText="1"/>
    </xf>
    <xf numFmtId="0" fontId="23" fillId="0" borderId="0" xfId="0" applyFont="1" applyAlignment="1" applyProtection="1">
      <alignment horizontal="left" vertical="center"/>
    </xf>
    <xf numFmtId="0" fontId="10" fillId="0" borderId="0" xfId="0" applyFont="1" applyAlignment="1" applyProtection="1"/>
    <xf numFmtId="0" fontId="10" fillId="0" borderId="4" xfId="0" applyFont="1" applyBorder="1" applyAlignment="1" applyProtection="1"/>
    <xf numFmtId="0" fontId="10" fillId="0" borderId="0" xfId="0" applyFont="1" applyAlignment="1" applyProtection="1">
      <alignment horizontal="left"/>
    </xf>
    <xf numFmtId="0" fontId="8" fillId="0" borderId="0" xfId="0" applyFont="1" applyAlignment="1" applyProtection="1">
      <alignment horizontal="left"/>
    </xf>
    <xf numFmtId="0" fontId="10" fillId="0" borderId="0" xfId="0" applyFont="1" applyBorder="1" applyAlignment="1" applyProtection="1">
      <alignment horizontal="left"/>
    </xf>
    <xf numFmtId="0" fontId="9" fillId="0" borderId="0" xfId="0" applyFont="1" applyBorder="1" applyAlignment="1" applyProtection="1">
      <alignment horizontal="left"/>
    </xf>
    <xf numFmtId="0" fontId="0" fillId="0" borderId="27" xfId="0" applyFont="1" applyBorder="1" applyAlignment="1" applyProtection="1">
      <alignment horizontal="center" vertical="center"/>
    </xf>
    <xf numFmtId="49" fontId="0" fillId="0" borderId="27" xfId="0" applyNumberFormat="1" applyFont="1" applyBorder="1" applyAlignment="1" applyProtection="1">
      <alignment horizontal="left" vertical="center" wrapText="1"/>
    </xf>
    <xf numFmtId="0" fontId="0" fillId="0" borderId="27" xfId="0" applyBorder="1" applyAlignment="1" applyProtection="1">
      <alignment horizontal="left" vertical="center" wrapText="1"/>
    </xf>
    <xf numFmtId="0" fontId="0" fillId="0" borderId="27" xfId="0" applyFont="1" applyBorder="1" applyAlignment="1" applyProtection="1">
      <alignment horizontal="center" vertical="center" wrapText="1"/>
    </xf>
    <xf numFmtId="167" fontId="0" fillId="0" borderId="27" xfId="0" applyNumberFormat="1" applyFont="1" applyBorder="1" applyAlignment="1" applyProtection="1">
      <alignment vertical="center"/>
    </xf>
    <xf numFmtId="0" fontId="0" fillId="0" borderId="27" xfId="0" applyFont="1" applyBorder="1" applyAlignment="1" applyProtection="1">
      <alignment horizontal="left" vertical="center" wrapText="1"/>
    </xf>
    <xf numFmtId="0" fontId="11" fillId="0" borderId="0" xfId="0" applyFont="1" applyAlignment="1" applyProtection="1">
      <alignment vertical="center"/>
    </xf>
    <xf numFmtId="0" fontId="11" fillId="0" borderId="4" xfId="0" applyFont="1" applyBorder="1" applyAlignment="1" applyProtection="1">
      <alignment vertical="center"/>
    </xf>
    <xf numFmtId="0" fontId="34" fillId="0" borderId="0" xfId="0" applyFont="1" applyAlignment="1" applyProtection="1">
      <alignment horizontal="lef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2" fillId="0" borderId="0" xfId="0" applyFont="1" applyAlignment="1" applyProtection="1">
      <alignment vertical="center"/>
    </xf>
    <xf numFmtId="0" fontId="12" fillId="0" borderId="4" xfId="0" applyFont="1" applyBorder="1" applyAlignment="1" applyProtection="1">
      <alignment vertical="center"/>
    </xf>
    <xf numFmtId="0" fontId="34" fillId="0" borderId="0" xfId="0" applyFont="1" applyBorder="1" applyAlignment="1" applyProtection="1">
      <alignment horizontal="left" vertical="center"/>
    </xf>
    <xf numFmtId="0" fontId="12" fillId="0" borderId="0" xfId="0" applyFont="1" applyBorder="1" applyAlignment="1" applyProtection="1">
      <alignment horizontal="left" vertical="center"/>
    </xf>
    <xf numFmtId="0" fontId="12" fillId="0" borderId="0" xfId="0" applyFont="1" applyBorder="1" applyAlignment="1" applyProtection="1">
      <alignment horizontal="left" vertical="center" wrapText="1"/>
    </xf>
    <xf numFmtId="167" fontId="12" fillId="0" borderId="0" xfId="0" applyNumberFormat="1" applyFont="1" applyBorder="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1" fillId="0" borderId="0" xfId="0" applyFont="1" applyBorder="1" applyAlignment="1" applyProtection="1">
      <alignment horizontal="left" vertical="center"/>
    </xf>
    <xf numFmtId="0" fontId="11" fillId="0" borderId="0" xfId="0" applyFont="1" applyBorder="1" applyAlignment="1" applyProtection="1">
      <alignment horizontal="left" vertical="center" wrapText="1"/>
    </xf>
    <xf numFmtId="167" fontId="11" fillId="0" borderId="0" xfId="0" applyNumberFormat="1" applyFont="1" applyBorder="1" applyAlignment="1" applyProtection="1">
      <alignment vertical="center"/>
    </xf>
    <xf numFmtId="0" fontId="35" fillId="0" borderId="27" xfId="0" applyFont="1" applyBorder="1" applyAlignment="1" applyProtection="1">
      <alignment horizontal="center" vertical="center"/>
    </xf>
    <xf numFmtId="49" fontId="35" fillId="0" borderId="27" xfId="0" applyNumberFormat="1" applyFont="1" applyBorder="1" applyAlignment="1" applyProtection="1">
      <alignment horizontal="left" vertical="center" wrapText="1"/>
    </xf>
    <xf numFmtId="0" fontId="35" fillId="0" borderId="27" xfId="0" applyFont="1" applyBorder="1" applyAlignment="1" applyProtection="1">
      <alignment horizontal="left" vertical="center" wrapText="1"/>
    </xf>
    <xf numFmtId="0" fontId="35" fillId="0" borderId="27" xfId="0" applyFont="1" applyBorder="1" applyAlignment="1" applyProtection="1">
      <alignment horizontal="center" vertical="center" wrapText="1"/>
    </xf>
    <xf numFmtId="167" fontId="35" fillId="0" borderId="27" xfId="0" applyNumberFormat="1" applyFont="1" applyBorder="1" applyAlignment="1" applyProtection="1">
      <alignment vertical="center"/>
    </xf>
    <xf numFmtId="0" fontId="13" fillId="0" borderId="0" xfId="0" applyFont="1" applyAlignment="1" applyProtection="1">
      <alignment vertical="center"/>
    </xf>
    <xf numFmtId="0" fontId="13" fillId="0" borderId="4" xfId="0" applyFont="1" applyBorder="1" applyAlignment="1" applyProtection="1">
      <alignment vertical="center"/>
    </xf>
    <xf numFmtId="0" fontId="36" fillId="0" borderId="0" xfId="0" applyFont="1" applyBorder="1" applyAlignment="1" applyProtection="1">
      <alignment horizontal="left" vertical="center"/>
    </xf>
    <xf numFmtId="0" fontId="36" fillId="0" borderId="0" xfId="0" applyFont="1" applyBorder="1" applyAlignment="1" applyProtection="1">
      <alignment horizontal="left" vertical="center" wrapText="1"/>
    </xf>
    <xf numFmtId="167" fontId="13" fillId="0" borderId="0" xfId="0" applyNumberFormat="1" applyFont="1" applyBorder="1" applyAlignment="1" applyProtection="1">
      <alignment vertical="center"/>
    </xf>
    <xf numFmtId="0" fontId="37" fillId="2" borderId="0" xfId="1" applyFill="1" applyProtection="1"/>
    <xf numFmtId="0" fontId="6" fillId="0" borderId="0" xfId="0" applyFont="1" applyBorder="1" applyAlignment="1" applyProtection="1">
      <alignment horizontal="left" vertical="top"/>
    </xf>
    <xf numFmtId="0" fontId="0" fillId="0" borderId="6" xfId="0" applyBorder="1" applyProtection="1"/>
    <xf numFmtId="0" fontId="20" fillId="0" borderId="7" xfId="0" applyFont="1" applyBorder="1" applyAlignment="1" applyProtection="1">
      <alignment horizontal="left" vertical="center"/>
    </xf>
    <xf numFmtId="0" fontId="0" fillId="0" borderId="7" xfId="0" applyFont="1" applyBorder="1" applyAlignment="1" applyProtection="1">
      <alignment vertical="center"/>
    </xf>
    <xf numFmtId="0" fontId="4" fillId="0" borderId="0" xfId="0" applyFont="1" applyAlignment="1" applyProtection="1">
      <alignment vertical="center"/>
    </xf>
    <xf numFmtId="0" fontId="4" fillId="0" borderId="4" xfId="0" applyFont="1" applyBorder="1" applyAlignment="1" applyProtection="1">
      <alignment vertical="center"/>
    </xf>
    <xf numFmtId="0" fontId="4" fillId="0" borderId="0" xfId="0" applyFont="1" applyBorder="1" applyAlignment="1" applyProtection="1">
      <alignment vertical="center"/>
    </xf>
    <xf numFmtId="0" fontId="4" fillId="0" borderId="5" xfId="0" applyFont="1" applyBorder="1" applyAlignment="1" applyProtection="1">
      <alignment vertical="center"/>
    </xf>
    <xf numFmtId="0" fontId="0" fillId="5" borderId="0" xfId="0" applyFont="1" applyFill="1" applyBorder="1" applyAlignment="1" applyProtection="1">
      <alignment vertical="center"/>
    </xf>
    <xf numFmtId="0" fontId="6" fillId="5" borderId="8" xfId="0" applyFont="1" applyFill="1" applyBorder="1" applyAlignment="1" applyProtection="1">
      <alignment horizontal="left" vertical="center"/>
    </xf>
    <xf numFmtId="0" fontId="0" fillId="5" borderId="9" xfId="0" applyFont="1" applyFill="1" applyBorder="1" applyAlignment="1" applyProtection="1">
      <alignment vertical="center"/>
    </xf>
    <xf numFmtId="0" fontId="6" fillId="5" borderId="9" xfId="0" applyFont="1" applyFill="1" applyBorder="1" applyAlignment="1" applyProtection="1">
      <alignment horizontal="center" vertical="center"/>
    </xf>
    <xf numFmtId="0" fontId="0" fillId="5" borderId="5" xfId="0" applyFont="1" applyFill="1" applyBorder="1" applyAlignment="1" applyProtection="1">
      <alignment vertical="center"/>
    </xf>
    <xf numFmtId="0" fontId="5" fillId="0" borderId="0" xfId="0" applyFont="1" applyAlignment="1" applyProtection="1">
      <alignment vertical="center"/>
    </xf>
    <xf numFmtId="0" fontId="5" fillId="0" borderId="4" xfId="0" applyFont="1" applyBorder="1" applyAlignment="1" applyProtection="1">
      <alignment vertical="center"/>
    </xf>
    <xf numFmtId="0" fontId="6" fillId="0" borderId="0" xfId="0" applyFont="1" applyAlignment="1" applyProtection="1">
      <alignment vertical="center"/>
    </xf>
    <xf numFmtId="0" fontId="6" fillId="0" borderId="4" xfId="0" applyFont="1" applyBorder="1" applyAlignment="1" applyProtection="1">
      <alignment vertical="center"/>
    </xf>
    <xf numFmtId="0" fontId="6" fillId="0" borderId="0" xfId="0" applyFont="1" applyAlignment="1" applyProtection="1">
      <alignment horizontal="left" vertical="center"/>
    </xf>
    <xf numFmtId="0" fontId="21" fillId="0" borderId="0" xfId="0" applyFont="1" applyAlignment="1" applyProtection="1">
      <alignment vertical="center"/>
    </xf>
    <xf numFmtId="0" fontId="5" fillId="6" borderId="10" xfId="0" applyFont="1" applyFill="1" applyBorder="1" applyAlignment="1" applyProtection="1">
      <alignment horizontal="center" vertical="center"/>
    </xf>
    <xf numFmtId="0" fontId="23" fillId="0" borderId="0" xfId="0" applyFont="1" applyAlignment="1" applyProtection="1">
      <alignment vertical="center"/>
    </xf>
    <xf numFmtId="0" fontId="6" fillId="0" borderId="0" xfId="0" applyFont="1" applyAlignment="1" applyProtection="1">
      <alignment horizontal="center" vertical="center"/>
    </xf>
    <xf numFmtId="0" fontId="38" fillId="0" borderId="0" xfId="1" applyFont="1" applyAlignment="1" applyProtection="1">
      <alignment horizontal="center" vertical="center"/>
    </xf>
    <xf numFmtId="0" fontId="7" fillId="0" borderId="4" xfId="0" applyFont="1" applyBorder="1" applyAlignment="1" applyProtection="1">
      <alignment vertical="center"/>
    </xf>
    <xf numFmtId="0" fontId="25" fillId="0" borderId="0" xfId="0" applyFont="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horizontal="center" vertical="center"/>
    </xf>
    <xf numFmtId="0" fontId="44" fillId="0" borderId="0" xfId="0" applyFont="1" applyProtection="1"/>
    <xf numFmtId="0" fontId="44" fillId="0" borderId="1" xfId="0" applyFont="1" applyBorder="1" applyProtection="1"/>
    <xf numFmtId="0" fontId="44" fillId="0" borderId="2" xfId="0" applyFont="1" applyBorder="1" applyProtection="1"/>
    <xf numFmtId="0" fontId="44" fillId="0" borderId="3" xfId="0" applyFont="1" applyBorder="1" applyProtection="1"/>
    <xf numFmtId="0" fontId="44" fillId="0" borderId="4" xfId="0" applyFont="1" applyBorder="1" applyProtection="1"/>
    <xf numFmtId="0" fontId="44" fillId="0" borderId="5" xfId="0" applyFont="1" applyBorder="1" applyProtection="1"/>
    <xf numFmtId="0" fontId="44" fillId="0" borderId="0" xfId="0" applyFont="1" applyBorder="1" applyProtection="1"/>
    <xf numFmtId="0" fontId="52" fillId="0" borderId="0" xfId="0" applyFont="1" applyBorder="1" applyAlignment="1" applyProtection="1">
      <alignment horizontal="left" vertical="top"/>
    </xf>
    <xf numFmtId="0" fontId="54" fillId="0" borderId="0" xfId="0" applyFont="1" applyBorder="1" applyAlignment="1" applyProtection="1">
      <alignment horizontal="left" vertical="top"/>
    </xf>
    <xf numFmtId="0" fontId="52" fillId="0" borderId="0" xfId="0" applyFont="1" applyBorder="1" applyAlignment="1" applyProtection="1">
      <alignment horizontal="left" vertical="center"/>
    </xf>
    <xf numFmtId="0" fontId="53" fillId="0" borderId="0" xfId="0" applyFont="1" applyBorder="1" applyAlignment="1" applyProtection="1">
      <alignment horizontal="left" vertical="center"/>
    </xf>
    <xf numFmtId="0" fontId="44" fillId="0" borderId="31" xfId="0" applyFont="1" applyBorder="1" applyProtection="1"/>
    <xf numFmtId="0" fontId="55" fillId="0" borderId="0" xfId="0" applyFont="1" applyBorder="1" applyAlignment="1" applyProtection="1">
      <alignment horizontal="left" vertical="center"/>
    </xf>
    <xf numFmtId="0" fontId="44" fillId="0" borderId="0" xfId="0" applyFont="1" applyAlignment="1" applyProtection="1">
      <alignment vertical="center"/>
    </xf>
    <xf numFmtId="0" fontId="44" fillId="0" borderId="4" xfId="0" applyFont="1" applyBorder="1" applyAlignment="1" applyProtection="1">
      <alignment vertical="center"/>
    </xf>
    <xf numFmtId="0" fontId="44" fillId="0" borderId="0" xfId="0" applyFont="1" applyBorder="1" applyAlignment="1" applyProtection="1">
      <alignment vertical="center"/>
    </xf>
    <xf numFmtId="0" fontId="44" fillId="0" borderId="5" xfId="0" applyFont="1" applyBorder="1" applyAlignment="1" applyProtection="1">
      <alignment vertical="center"/>
    </xf>
    <xf numFmtId="0" fontId="56" fillId="0" borderId="32" xfId="0" applyFont="1" applyBorder="1" applyAlignment="1" applyProtection="1">
      <alignment horizontal="left" vertical="center"/>
    </xf>
    <xf numFmtId="0" fontId="44" fillId="0" borderId="32" xfId="0" applyFont="1" applyBorder="1" applyAlignment="1" applyProtection="1">
      <alignment vertical="center"/>
    </xf>
    <xf numFmtId="0" fontId="57" fillId="0" borderId="0" xfId="0" applyFont="1" applyAlignment="1" applyProtection="1">
      <alignment vertical="center"/>
    </xf>
    <xf numFmtId="0" fontId="57" fillId="0" borderId="4" xfId="0" applyFont="1" applyBorder="1" applyAlignment="1" applyProtection="1">
      <alignment vertical="center"/>
    </xf>
    <xf numFmtId="0" fontId="57" fillId="0" borderId="0" xfId="0" applyFont="1" applyBorder="1" applyAlignment="1" applyProtection="1">
      <alignment vertical="center"/>
    </xf>
    <xf numFmtId="0" fontId="57" fillId="0" borderId="0" xfId="0" applyFont="1" applyBorder="1" applyAlignment="1" applyProtection="1">
      <alignment horizontal="left" vertical="center"/>
    </xf>
    <xf numFmtId="0" fontId="57" fillId="0" borderId="0" xfId="0" applyFont="1" applyBorder="1" applyAlignment="1" applyProtection="1">
      <alignment horizontal="center" vertical="center"/>
    </xf>
    <xf numFmtId="0" fontId="57" fillId="0" borderId="5" xfId="0" applyFont="1" applyBorder="1" applyAlignment="1" applyProtection="1">
      <alignment vertical="center"/>
    </xf>
    <xf numFmtId="0" fontId="44" fillId="5" borderId="0" xfId="0" applyFont="1" applyFill="1" applyBorder="1" applyAlignment="1" applyProtection="1">
      <alignment vertical="center"/>
    </xf>
    <xf numFmtId="0" fontId="54" fillId="5" borderId="33" xfId="0" applyFont="1" applyFill="1" applyBorder="1" applyAlignment="1" applyProtection="1">
      <alignment horizontal="left" vertical="center"/>
    </xf>
    <xf numFmtId="0" fontId="44" fillId="5" borderId="34" xfId="0" applyFont="1" applyFill="1" applyBorder="1" applyAlignment="1" applyProtection="1">
      <alignment vertical="center"/>
    </xf>
    <xf numFmtId="0" fontId="54" fillId="5" borderId="34" xfId="0" applyFont="1" applyFill="1" applyBorder="1" applyAlignment="1" applyProtection="1">
      <alignment horizontal="center" vertical="center"/>
    </xf>
    <xf numFmtId="0" fontId="59" fillId="0" borderId="36" xfId="0" applyFont="1" applyBorder="1" applyAlignment="1" applyProtection="1">
      <alignment horizontal="left" vertical="center"/>
    </xf>
    <xf numFmtId="0" fontId="44" fillId="0" borderId="37" xfId="0" applyFont="1" applyBorder="1" applyAlignment="1" applyProtection="1">
      <alignment vertical="center"/>
    </xf>
    <xf numFmtId="0" fontId="44" fillId="0" borderId="38" xfId="0" applyFont="1" applyBorder="1" applyAlignment="1" applyProtection="1">
      <alignment vertical="center"/>
    </xf>
    <xf numFmtId="0" fontId="44" fillId="0" borderId="39" xfId="0" applyFont="1" applyBorder="1" applyProtection="1"/>
    <xf numFmtId="0" fontId="44" fillId="0" borderId="40" xfId="0" applyFont="1" applyBorder="1" applyProtection="1"/>
    <xf numFmtId="0" fontId="60" fillId="0" borderId="41" xfId="0" applyFont="1" applyBorder="1" applyAlignment="1" applyProtection="1">
      <alignment horizontal="left" vertical="center"/>
    </xf>
    <xf numFmtId="0" fontId="44" fillId="0" borderId="42" xfId="0" applyFont="1" applyBorder="1" applyAlignment="1" applyProtection="1">
      <alignment vertical="center"/>
    </xf>
    <xf numFmtId="0" fontId="60" fillId="0" borderId="42" xfId="0" applyFont="1" applyBorder="1" applyAlignment="1" applyProtection="1">
      <alignment horizontal="left" vertical="center"/>
    </xf>
    <xf numFmtId="0" fontId="44" fillId="0" borderId="43" xfId="0" applyFont="1" applyBorder="1" applyAlignment="1" applyProtection="1">
      <alignment vertical="center"/>
    </xf>
    <xf numFmtId="0" fontId="44" fillId="0" borderId="11" xfId="0" applyFont="1" applyBorder="1" applyAlignment="1" applyProtection="1">
      <alignment vertical="center"/>
    </xf>
    <xf numFmtId="0" fontId="44" fillId="0" borderId="12" xfId="0" applyFont="1" applyBorder="1" applyAlignment="1" applyProtection="1">
      <alignment vertical="center"/>
    </xf>
    <xf numFmtId="0" fontId="44" fillId="0" borderId="13" xfId="0" applyFont="1" applyBorder="1" applyAlignment="1" applyProtection="1">
      <alignment vertical="center"/>
    </xf>
    <xf numFmtId="0" fontId="44" fillId="0" borderId="1" xfId="0" applyFont="1" applyBorder="1" applyAlignment="1" applyProtection="1">
      <alignment vertical="center"/>
    </xf>
    <xf numFmtId="0" fontId="44" fillId="0" borderId="2" xfId="0" applyFont="1" applyBorder="1" applyAlignment="1" applyProtection="1">
      <alignment vertical="center"/>
    </xf>
    <xf numFmtId="0" fontId="44" fillId="0" borderId="3" xfId="0" applyFont="1" applyBorder="1" applyAlignment="1" applyProtection="1">
      <alignment vertical="center"/>
    </xf>
    <xf numFmtId="0" fontId="53" fillId="0" borderId="0" xfId="0" applyFont="1" applyAlignment="1" applyProtection="1">
      <alignment vertical="center"/>
    </xf>
    <xf numFmtId="0" fontId="53" fillId="0" borderId="4" xfId="0" applyFont="1" applyBorder="1" applyAlignment="1" applyProtection="1">
      <alignment vertical="center"/>
    </xf>
    <xf numFmtId="0" fontId="53" fillId="0" borderId="0" xfId="0" applyFont="1" applyBorder="1" applyAlignment="1" applyProtection="1">
      <alignment vertical="center"/>
    </xf>
    <xf numFmtId="0" fontId="53" fillId="0" borderId="5" xfId="0" applyFont="1" applyBorder="1" applyAlignment="1" applyProtection="1">
      <alignment vertical="center"/>
    </xf>
    <xf numFmtId="0" fontId="54" fillId="0" borderId="0" xfId="0" applyFont="1" applyAlignment="1" applyProtection="1">
      <alignment vertical="center"/>
    </xf>
    <xf numFmtId="0" fontId="54" fillId="0" borderId="4" xfId="0" applyFont="1" applyBorder="1" applyAlignment="1" applyProtection="1">
      <alignment vertical="center"/>
    </xf>
    <xf numFmtId="0" fontId="54" fillId="0" borderId="0" xfId="0" applyFont="1" applyBorder="1" applyAlignment="1" applyProtection="1">
      <alignment horizontal="left" vertical="center"/>
    </xf>
    <xf numFmtId="0" fontId="54" fillId="0" borderId="0" xfId="0" applyFont="1" applyBorder="1" applyAlignment="1" applyProtection="1">
      <alignment vertical="center"/>
    </xf>
    <xf numFmtId="0" fontId="54" fillId="0" borderId="5" xfId="0" applyFont="1" applyBorder="1" applyAlignment="1" applyProtection="1">
      <alignment vertical="center"/>
    </xf>
    <xf numFmtId="0" fontId="61" fillId="0" borderId="0" xfId="0" applyFont="1" applyBorder="1" applyAlignment="1" applyProtection="1">
      <alignment vertical="center"/>
    </xf>
    <xf numFmtId="165" fontId="53" fillId="0" borderId="0" xfId="0" applyNumberFormat="1" applyFont="1" applyBorder="1" applyAlignment="1" applyProtection="1">
      <alignment horizontal="left" vertical="center"/>
    </xf>
    <xf numFmtId="0" fontId="44" fillId="6" borderId="34" xfId="0" applyFont="1" applyFill="1" applyBorder="1" applyAlignment="1" applyProtection="1">
      <alignment vertical="center"/>
    </xf>
    <xf numFmtId="0" fontId="63" fillId="0" borderId="0" xfId="0" applyFont="1" applyBorder="1" applyAlignment="1" applyProtection="1">
      <alignment horizontal="left" vertical="center"/>
    </xf>
    <xf numFmtId="0" fontId="63" fillId="0" borderId="0" xfId="0" applyFont="1" applyBorder="1" applyAlignment="1" applyProtection="1">
      <alignment vertical="center"/>
    </xf>
    <xf numFmtId="0" fontId="38" fillId="0" borderId="0" xfId="3" applyFont="1" applyAlignment="1" applyProtection="1">
      <alignment horizontal="center" vertical="center"/>
    </xf>
    <xf numFmtId="0" fontId="65" fillId="0" borderId="4" xfId="0" applyFont="1" applyBorder="1" applyAlignment="1" applyProtection="1">
      <alignment vertical="center"/>
    </xf>
    <xf numFmtId="0" fontId="66" fillId="0" borderId="0" xfId="0" applyFont="1" applyBorder="1" applyAlignment="1" applyProtection="1">
      <alignment vertical="center"/>
    </xf>
    <xf numFmtId="0" fontId="67" fillId="0" borderId="0" xfId="0" applyFont="1" applyBorder="1" applyAlignment="1" applyProtection="1">
      <alignment vertical="center"/>
    </xf>
    <xf numFmtId="0" fontId="65" fillId="0" borderId="5" xfId="0" applyFont="1" applyBorder="1" applyAlignment="1" applyProtection="1">
      <alignment vertical="center"/>
    </xf>
    <xf numFmtId="0" fontId="63" fillId="6" borderId="0" xfId="0" applyFont="1" applyFill="1" applyBorder="1" applyAlignment="1" applyProtection="1">
      <alignment horizontal="left" vertical="center"/>
    </xf>
    <xf numFmtId="0" fontId="44" fillId="6" borderId="0" xfId="0" applyFont="1" applyFill="1" applyBorder="1" applyAlignment="1" applyProtection="1">
      <alignment vertical="center"/>
    </xf>
    <xf numFmtId="0" fontId="44" fillId="0" borderId="28" xfId="0" applyFont="1" applyBorder="1" applyProtection="1"/>
    <xf numFmtId="0" fontId="44" fillId="0" borderId="47" xfId="0" applyFont="1" applyBorder="1" applyProtection="1"/>
    <xf numFmtId="0" fontId="44" fillId="0" borderId="28" xfId="0" applyFont="1" applyBorder="1" applyAlignment="1" applyProtection="1">
      <alignment vertical="center"/>
    </xf>
    <xf numFmtId="0" fontId="40" fillId="0" borderId="0" xfId="0" applyFont="1" applyBorder="1" applyAlignment="1" applyProtection="1">
      <alignment horizontal="left" vertical="center"/>
    </xf>
    <xf numFmtId="0" fontId="56" fillId="0" borderId="0" xfId="0" applyFont="1" applyBorder="1" applyAlignment="1" applyProtection="1">
      <alignment horizontal="left" vertical="center"/>
    </xf>
    <xf numFmtId="164" fontId="57" fillId="0" borderId="0" xfId="0" applyNumberFormat="1" applyFont="1" applyBorder="1" applyAlignment="1" applyProtection="1">
      <alignment vertical="center"/>
    </xf>
    <xf numFmtId="0" fontId="57" fillId="0" borderId="0" xfId="0" applyFont="1" applyBorder="1" applyAlignment="1" applyProtection="1">
      <alignment horizontal="right" vertical="center"/>
    </xf>
    <xf numFmtId="0" fontId="54" fillId="6" borderId="33" xfId="0" applyFont="1" applyFill="1" applyBorder="1" applyAlignment="1" applyProtection="1">
      <alignment horizontal="left" vertical="center"/>
    </xf>
    <xf numFmtId="0" fontId="54" fillId="6" borderId="34" xfId="0" applyFont="1" applyFill="1" applyBorder="1" applyAlignment="1" applyProtection="1">
      <alignment horizontal="right" vertical="center"/>
    </xf>
    <xf numFmtId="0" fontId="54" fillId="6" borderId="34" xfId="0" applyFont="1" applyFill="1" applyBorder="1" applyAlignment="1" applyProtection="1">
      <alignment horizontal="center" vertical="center"/>
    </xf>
    <xf numFmtId="0" fontId="44" fillId="6" borderId="28" xfId="0" applyFont="1" applyFill="1" applyBorder="1" applyAlignment="1" applyProtection="1">
      <alignment vertical="center"/>
    </xf>
    <xf numFmtId="0" fontId="44" fillId="0" borderId="48" xfId="0" applyFont="1" applyBorder="1" applyAlignment="1" applyProtection="1">
      <alignment vertical="center"/>
    </xf>
    <xf numFmtId="0" fontId="44" fillId="0" borderId="47" xfId="0" applyFont="1" applyBorder="1" applyAlignment="1" applyProtection="1">
      <alignment vertical="center"/>
    </xf>
    <xf numFmtId="0" fontId="69" fillId="0" borderId="0" xfId="0" applyFont="1" applyBorder="1" applyAlignment="1" applyProtection="1">
      <alignment horizontal="left" vertical="center"/>
    </xf>
    <xf numFmtId="0" fontId="70" fillId="0" borderId="0" xfId="0" applyFont="1" applyAlignment="1" applyProtection="1">
      <alignment vertical="center"/>
    </xf>
    <xf numFmtId="0" fontId="70" fillId="0" borderId="4" xfId="0" applyFont="1" applyBorder="1" applyAlignment="1" applyProtection="1">
      <alignment vertical="center"/>
    </xf>
    <xf numFmtId="0" fontId="70" fillId="0" borderId="0" xfId="0" applyFont="1" applyBorder="1" applyAlignment="1" applyProtection="1">
      <alignment vertical="center"/>
    </xf>
    <xf numFmtId="0" fontId="70" fillId="0" borderId="0" xfId="0" applyFont="1" applyBorder="1" applyAlignment="1" applyProtection="1">
      <alignment horizontal="left" vertical="center"/>
    </xf>
    <xf numFmtId="0" fontId="70" fillId="0" borderId="28" xfId="0" applyFont="1" applyBorder="1" applyAlignment="1" applyProtection="1">
      <alignment vertical="center"/>
    </xf>
    <xf numFmtId="0" fontId="71" fillId="0" borderId="0" xfId="0" applyFont="1" applyAlignment="1" applyProtection="1">
      <alignment vertical="center"/>
    </xf>
    <xf numFmtId="0" fontId="71" fillId="0" borderId="4" xfId="0" applyFont="1" applyBorder="1" applyAlignment="1" applyProtection="1">
      <alignment vertical="center"/>
    </xf>
    <xf numFmtId="0" fontId="71" fillId="0" borderId="0" xfId="0" applyFont="1" applyBorder="1" applyAlignment="1" applyProtection="1">
      <alignment vertical="center"/>
    </xf>
    <xf numFmtId="0" fontId="71" fillId="0" borderId="0" xfId="0" applyFont="1" applyBorder="1" applyAlignment="1" applyProtection="1">
      <alignment horizontal="left" vertical="center"/>
    </xf>
    <xf numFmtId="0" fontId="71" fillId="0" borderId="28" xfId="0" applyFont="1" applyBorder="1" applyAlignment="1" applyProtection="1">
      <alignment vertical="center"/>
    </xf>
    <xf numFmtId="0" fontId="44" fillId="0" borderId="0" xfId="0" applyFont="1" applyAlignment="1" applyProtection="1">
      <alignment horizontal="center" vertical="center" wrapText="1"/>
    </xf>
    <xf numFmtId="0" fontId="44" fillId="0" borderId="4" xfId="0" applyFont="1" applyBorder="1" applyAlignment="1" applyProtection="1">
      <alignment horizontal="center" vertical="center" wrapText="1"/>
    </xf>
    <xf numFmtId="0" fontId="53" fillId="6" borderId="44" xfId="0" applyFont="1" applyFill="1" applyBorder="1" applyAlignment="1" applyProtection="1">
      <alignment horizontal="center" vertical="center" wrapText="1"/>
    </xf>
    <xf numFmtId="0" fontId="53" fillId="6" borderId="45" xfId="0" applyFont="1" applyFill="1" applyBorder="1" applyAlignment="1" applyProtection="1">
      <alignment horizontal="center" vertical="center" wrapText="1"/>
    </xf>
    <xf numFmtId="0" fontId="53" fillId="6" borderId="50" xfId="0" applyFont="1" applyFill="1" applyBorder="1" applyAlignment="1" applyProtection="1">
      <alignment horizontal="center" vertical="center" wrapText="1"/>
    </xf>
    <xf numFmtId="0" fontId="75" fillId="0" borderId="0" xfId="0" applyFont="1" applyAlignment="1" applyProtection="1"/>
    <xf numFmtId="0" fontId="75" fillId="0" borderId="4" xfId="0" applyFont="1" applyBorder="1" applyAlignment="1" applyProtection="1"/>
    <xf numFmtId="0" fontId="75" fillId="0" borderId="0" xfId="0" applyFont="1" applyBorder="1" applyAlignment="1" applyProtection="1"/>
    <xf numFmtId="0" fontId="70" fillId="0" borderId="0" xfId="0" applyFont="1" applyBorder="1" applyAlignment="1" applyProtection="1">
      <alignment horizontal="left"/>
    </xf>
    <xf numFmtId="0" fontId="75" fillId="0" borderId="28" xfId="0" applyFont="1" applyBorder="1" applyAlignment="1" applyProtection="1"/>
    <xf numFmtId="0" fontId="76" fillId="0" borderId="49" xfId="0" applyFont="1" applyBorder="1" applyAlignment="1" applyProtection="1">
      <alignment horizontal="center" vertical="center"/>
    </xf>
    <xf numFmtId="49" fontId="76" fillId="0" borderId="49" xfId="0" applyNumberFormat="1" applyFont="1" applyBorder="1" applyAlignment="1" applyProtection="1">
      <alignment horizontal="left" vertical="center" wrapText="1"/>
    </xf>
    <xf numFmtId="0" fontId="71" fillId="0" borderId="0" xfId="0" applyFont="1" applyBorder="1" applyAlignment="1" applyProtection="1">
      <alignment horizontal="left"/>
    </xf>
    <xf numFmtId="0" fontId="44" fillId="0" borderId="49" xfId="0" applyFont="1" applyBorder="1" applyAlignment="1" applyProtection="1">
      <alignment horizontal="center" vertical="center"/>
    </xf>
    <xf numFmtId="49" fontId="44" fillId="0" borderId="49" xfId="0" applyNumberFormat="1" applyFont="1" applyBorder="1" applyAlignment="1" applyProtection="1">
      <alignment horizontal="left" vertical="center" wrapText="1"/>
    </xf>
    <xf numFmtId="0" fontId="44" fillId="0" borderId="49" xfId="0" applyFont="1" applyBorder="1" applyAlignment="1" applyProtection="1">
      <alignment horizontal="center" vertical="center" wrapText="1"/>
    </xf>
    <xf numFmtId="167" fontId="44" fillId="0" borderId="49" xfId="0" applyNumberFormat="1" applyFont="1" applyBorder="1" applyAlignment="1" applyProtection="1">
      <alignment vertical="center"/>
    </xf>
    <xf numFmtId="0" fontId="44" fillId="0" borderId="51" xfId="0" applyFont="1" applyBorder="1" applyAlignment="1" applyProtection="1">
      <alignment horizontal="center" vertical="center" wrapText="1"/>
    </xf>
    <xf numFmtId="0" fontId="77" fillId="0" borderId="0" xfId="0" applyFont="1" applyAlignment="1" applyProtection="1">
      <alignment vertical="center"/>
    </xf>
    <xf numFmtId="0" fontId="77" fillId="0" borderId="4" xfId="0" applyFont="1" applyBorder="1" applyAlignment="1" applyProtection="1">
      <alignment vertical="center"/>
    </xf>
    <xf numFmtId="0" fontId="77" fillId="0" borderId="0" xfId="0" applyFont="1" applyBorder="1" applyAlignment="1" applyProtection="1">
      <alignment vertical="center"/>
    </xf>
    <xf numFmtId="0" fontId="77" fillId="0" borderId="0" xfId="0" applyFont="1" applyBorder="1" applyAlignment="1" applyProtection="1">
      <alignment horizontal="left" vertical="center"/>
    </xf>
    <xf numFmtId="167" fontId="77" fillId="0" borderId="0" xfId="0" applyNumberFormat="1" applyFont="1" applyBorder="1" applyAlignment="1" applyProtection="1">
      <alignment vertical="center"/>
    </xf>
    <xf numFmtId="0" fontId="77" fillId="0" borderId="28" xfId="0" applyFont="1" applyBorder="1" applyAlignment="1" applyProtection="1">
      <alignment vertical="center"/>
    </xf>
    <xf numFmtId="0" fontId="76" fillId="0" borderId="49" xfId="0" applyFont="1" applyBorder="1" applyAlignment="1" applyProtection="1">
      <alignment horizontal="center" vertical="center" wrapText="1"/>
    </xf>
    <xf numFmtId="167" fontId="76" fillId="0" borderId="49" xfId="0" applyNumberFormat="1" applyFont="1" applyBorder="1" applyAlignment="1" applyProtection="1">
      <alignment vertical="center"/>
    </xf>
    <xf numFmtId="0" fontId="0" fillId="0" borderId="51" xfId="0" applyFont="1" applyBorder="1" applyAlignment="1" applyProtection="1">
      <alignment horizontal="center" vertical="center" wrapText="1"/>
    </xf>
    <xf numFmtId="0" fontId="77" fillId="0" borderId="0" xfId="0" applyFont="1" applyBorder="1" applyAlignment="1" applyProtection="1">
      <alignment vertical="center"/>
      <protection locked="0"/>
    </xf>
    <xf numFmtId="0" fontId="71" fillId="0" borderId="0" xfId="0" applyFont="1" applyBorder="1" applyAlignment="1" applyProtection="1">
      <alignment horizontal="left"/>
      <protection locked="0"/>
    </xf>
    <xf numFmtId="0" fontId="51" fillId="0" borderId="0" xfId="0" applyFont="1" applyBorder="1" applyAlignment="1" applyProtection="1">
      <alignment horizontal="left" vertical="center"/>
    </xf>
    <xf numFmtId="0" fontId="44" fillId="0" borderId="0" xfId="0" applyFont="1" applyAlignment="1" applyProtection="1">
      <alignment vertical="center" wrapText="1"/>
    </xf>
    <xf numFmtId="0" fontId="44" fillId="0" borderId="4" xfId="0" applyFont="1" applyBorder="1" applyAlignment="1" applyProtection="1">
      <alignment vertical="center" wrapText="1"/>
    </xf>
    <xf numFmtId="0" fontId="44" fillId="0" borderId="0" xfId="0" applyFont="1" applyBorder="1" applyAlignment="1" applyProtection="1">
      <alignment vertical="center" wrapText="1"/>
    </xf>
    <xf numFmtId="0" fontId="44" fillId="0" borderId="5" xfId="0" applyFont="1" applyBorder="1" applyAlignment="1" applyProtection="1">
      <alignment vertical="center" wrapText="1"/>
    </xf>
    <xf numFmtId="0" fontId="44" fillId="0" borderId="52" xfId="0" applyFont="1" applyBorder="1" applyAlignment="1" applyProtection="1">
      <alignment vertical="center"/>
    </xf>
    <xf numFmtId="4" fontId="57" fillId="0" borderId="0" xfId="0" applyNumberFormat="1" applyFont="1" applyBorder="1" applyAlignment="1" applyProtection="1">
      <alignment vertical="center"/>
    </xf>
    <xf numFmtId="0" fontId="44" fillId="6" borderId="53" xfId="0" applyFont="1" applyFill="1" applyBorder="1" applyAlignment="1" applyProtection="1">
      <alignment vertical="center"/>
    </xf>
    <xf numFmtId="0" fontId="53" fillId="6" borderId="0" xfId="0" applyFont="1" applyFill="1" applyBorder="1" applyAlignment="1" applyProtection="1">
      <alignment horizontal="left" vertical="center"/>
    </xf>
    <xf numFmtId="0" fontId="44" fillId="6" borderId="5" xfId="0" applyFont="1" applyFill="1" applyBorder="1" applyAlignment="1" applyProtection="1">
      <alignment vertical="center"/>
    </xf>
    <xf numFmtId="0" fontId="70" fillId="0" borderId="42" xfId="0" applyFont="1" applyBorder="1" applyAlignment="1" applyProtection="1">
      <alignment horizontal="left" vertical="center"/>
    </xf>
    <xf numFmtId="0" fontId="70" fillId="0" borderId="42" xfId="0" applyFont="1" applyBorder="1" applyAlignment="1" applyProtection="1">
      <alignment vertical="center"/>
    </xf>
    <xf numFmtId="0" fontId="70" fillId="0" borderId="5" xfId="0" applyFont="1" applyBorder="1" applyAlignment="1" applyProtection="1">
      <alignment vertical="center"/>
    </xf>
    <xf numFmtId="0" fontId="71" fillId="0" borderId="42" xfId="0" applyFont="1" applyBorder="1" applyAlignment="1" applyProtection="1">
      <alignment horizontal="left" vertical="center"/>
    </xf>
    <xf numFmtId="0" fontId="71" fillId="0" borderId="42" xfId="0" applyFont="1" applyBorder="1" applyAlignment="1" applyProtection="1">
      <alignment vertical="center"/>
    </xf>
    <xf numFmtId="0" fontId="71" fillId="0" borderId="5" xfId="0" applyFont="1" applyBorder="1" applyAlignment="1" applyProtection="1">
      <alignment vertical="center"/>
    </xf>
    <xf numFmtId="0" fontId="51" fillId="0" borderId="0" xfId="0" applyFont="1" applyAlignment="1" applyProtection="1">
      <alignment horizontal="left" vertical="center"/>
    </xf>
    <xf numFmtId="0" fontId="52" fillId="0" borderId="0" xfId="0" applyFont="1" applyAlignment="1" applyProtection="1">
      <alignment horizontal="left" vertical="center"/>
    </xf>
    <xf numFmtId="0" fontId="53" fillId="0" borderId="0" xfId="0" applyFont="1" applyAlignment="1" applyProtection="1">
      <alignment horizontal="left" vertical="center"/>
    </xf>
    <xf numFmtId="0" fontId="53" fillId="6" borderId="46" xfId="0" applyFont="1" applyFill="1" applyBorder="1" applyAlignment="1" applyProtection="1">
      <alignment horizontal="center" vertical="center" wrapText="1"/>
    </xf>
    <xf numFmtId="0" fontId="63" fillId="0" borderId="0" xfId="0" applyFont="1" applyAlignment="1" applyProtection="1">
      <alignment horizontal="left" vertical="center"/>
    </xf>
    <xf numFmtId="0" fontId="75" fillId="0" borderId="0" xfId="0" applyFont="1" applyAlignment="1" applyProtection="1">
      <alignment horizontal="left"/>
    </xf>
    <xf numFmtId="0" fontId="70" fillId="0" borderId="0" xfId="0" applyFont="1" applyAlignment="1" applyProtection="1">
      <alignment horizontal="left"/>
    </xf>
    <xf numFmtId="0" fontId="75" fillId="0" borderId="0" xfId="0" applyFont="1" applyBorder="1" applyAlignment="1" applyProtection="1">
      <alignment horizontal="left"/>
    </xf>
    <xf numFmtId="0" fontId="44" fillId="0" borderId="49" xfId="0" applyFont="1" applyBorder="1" applyAlignment="1" applyProtection="1">
      <alignment horizontal="left" vertical="center" wrapText="1"/>
    </xf>
    <xf numFmtId="0" fontId="0" fillId="0" borderId="49" xfId="0" applyBorder="1" applyAlignment="1" applyProtection="1">
      <alignment horizontal="left" vertical="center" wrapText="1"/>
    </xf>
    <xf numFmtId="0" fontId="80" fillId="0" borderId="0" xfId="0" applyFont="1" applyAlignment="1" applyProtection="1">
      <alignment horizontal="left" vertical="center"/>
    </xf>
    <xf numFmtId="0" fontId="81" fillId="0" borderId="0" xfId="0" applyFont="1" applyAlignment="1" applyProtection="1">
      <alignment horizontal="left" vertical="center" wrapText="1"/>
    </xf>
    <xf numFmtId="0" fontId="82" fillId="0" borderId="0" xfId="0" applyFont="1" applyAlignment="1" applyProtection="1">
      <alignment vertical="center" wrapText="1"/>
    </xf>
    <xf numFmtId="0" fontId="80" fillId="0" borderId="0" xfId="0" applyFont="1" applyBorder="1" applyAlignment="1" applyProtection="1">
      <alignment horizontal="left" vertical="center"/>
    </xf>
    <xf numFmtId="0" fontId="77" fillId="0" borderId="0" xfId="0" applyFont="1" applyBorder="1" applyAlignment="1" applyProtection="1">
      <alignment horizontal="left" vertical="center" wrapText="1"/>
    </xf>
    <xf numFmtId="0" fontId="76" fillId="0" borderId="49" xfId="0" applyFont="1" applyBorder="1" applyAlignment="1" applyProtection="1">
      <alignment horizontal="left" vertical="center" wrapText="1"/>
    </xf>
    <xf numFmtId="0" fontId="82" fillId="0" borderId="0" xfId="0" applyFont="1" applyBorder="1" applyAlignment="1" applyProtection="1">
      <alignment vertical="center" wrapText="1"/>
    </xf>
    <xf numFmtId="0" fontId="81" fillId="0" borderId="0" xfId="0" applyFont="1" applyBorder="1" applyAlignment="1" applyProtection="1">
      <alignment horizontal="left" vertical="center" wrapText="1"/>
    </xf>
    <xf numFmtId="0" fontId="53" fillId="0" borderId="0" xfId="0" applyFont="1" applyBorder="1" applyAlignment="1" applyProtection="1">
      <alignment horizontal="left" vertical="center"/>
      <protection locked="0"/>
    </xf>
    <xf numFmtId="165" fontId="53" fillId="0" borderId="0" xfId="0" applyNumberFormat="1" applyFont="1" applyBorder="1" applyAlignment="1" applyProtection="1">
      <alignment horizontal="left" vertical="center"/>
      <protection locked="0"/>
    </xf>
    <xf numFmtId="4" fontId="63" fillId="0" borderId="0" xfId="0" applyNumberFormat="1" applyFont="1" applyBorder="1" applyAlignment="1" applyProtection="1">
      <alignment vertical="center"/>
      <protection locked="0"/>
    </xf>
    <xf numFmtId="4" fontId="57" fillId="0" borderId="0" xfId="0" applyNumberFormat="1" applyFont="1" applyBorder="1" applyAlignment="1" applyProtection="1">
      <alignment vertical="center"/>
      <protection locked="0"/>
    </xf>
    <xf numFmtId="4" fontId="54" fillId="6" borderId="34" xfId="0" applyNumberFormat="1" applyFont="1" applyFill="1" applyBorder="1" applyAlignment="1" applyProtection="1">
      <alignment vertical="center"/>
      <protection locked="0"/>
    </xf>
    <xf numFmtId="0" fontId="53" fillId="6" borderId="0" xfId="0" applyFont="1" applyFill="1" applyBorder="1" applyAlignment="1" applyProtection="1">
      <alignment horizontal="right" vertical="center"/>
      <protection locked="0"/>
    </xf>
    <xf numFmtId="4" fontId="70" fillId="0" borderId="42" xfId="0" applyNumberFormat="1" applyFont="1" applyBorder="1" applyAlignment="1" applyProtection="1">
      <alignment vertical="center"/>
      <protection locked="0"/>
    </xf>
    <xf numFmtId="4" fontId="71" fillId="0" borderId="42" xfId="0" applyNumberFormat="1" applyFont="1" applyBorder="1" applyAlignment="1" applyProtection="1">
      <alignment vertical="center"/>
      <protection locked="0"/>
    </xf>
    <xf numFmtId="165" fontId="53" fillId="0" borderId="0" xfId="0" applyNumberFormat="1" applyFont="1" applyAlignment="1" applyProtection="1">
      <alignment horizontal="left" vertical="center"/>
      <protection locked="0"/>
    </xf>
    <xf numFmtId="0" fontId="53" fillId="0" borderId="0" xfId="0" applyFont="1" applyAlignment="1" applyProtection="1">
      <alignment horizontal="left" vertical="center"/>
      <protection locked="0"/>
    </xf>
    <xf numFmtId="0" fontId="53" fillId="6" borderId="45" xfId="0" applyFont="1" applyFill="1" applyBorder="1" applyAlignment="1" applyProtection="1">
      <alignment horizontal="center" vertical="center" wrapText="1"/>
      <protection locked="0"/>
    </xf>
    <xf numFmtId="4" fontId="63" fillId="0" borderId="0" xfId="0" applyNumberFormat="1" applyFont="1" applyAlignment="1" applyProtection="1">
      <protection locked="0"/>
    </xf>
    <xf numFmtId="4" fontId="70" fillId="0" borderId="0" xfId="0" applyNumberFormat="1" applyFont="1" applyAlignment="1" applyProtection="1">
      <protection locked="0"/>
    </xf>
    <xf numFmtId="4" fontId="71" fillId="0" borderId="0" xfId="0" applyNumberFormat="1" applyFont="1" applyBorder="1" applyAlignment="1" applyProtection="1">
      <protection locked="0"/>
    </xf>
    <xf numFmtId="171" fontId="93" fillId="0" borderId="0" xfId="5" applyNumberFormat="1" applyFont="1" applyFill="1" applyBorder="1" applyProtection="1">
      <protection locked="0"/>
    </xf>
    <xf numFmtId="4" fontId="93" fillId="0" borderId="0" xfId="5" applyNumberFormat="1" applyFont="1" applyFill="1" applyBorder="1" applyProtection="1">
      <protection locked="0"/>
    </xf>
    <xf numFmtId="171" fontId="93" fillId="0" borderId="0" xfId="5" applyNumberFormat="1" applyFont="1" applyBorder="1" applyProtection="1">
      <protection locked="0"/>
    </xf>
    <xf numFmtId="4" fontId="93" fillId="0" borderId="0" xfId="5" applyNumberFormat="1" applyFont="1" applyBorder="1" applyProtection="1">
      <protection locked="0"/>
    </xf>
    <xf numFmtId="171" fontId="93" fillId="0" borderId="0" xfId="5" applyNumberFormat="1" applyFont="1" applyBorder="1" applyAlignment="1" applyProtection="1">
      <alignment vertical="center"/>
      <protection locked="0"/>
    </xf>
    <xf numFmtId="4" fontId="93" fillId="0" borderId="0" xfId="5" applyNumberFormat="1" applyFont="1" applyBorder="1" applyAlignment="1" applyProtection="1">
      <alignment vertical="center"/>
      <protection locked="0"/>
    </xf>
    <xf numFmtId="171" fontId="93" fillId="0" borderId="58" xfId="5" applyNumberFormat="1" applyFont="1" applyBorder="1" applyProtection="1">
      <protection locked="0"/>
    </xf>
    <xf numFmtId="4" fontId="93" fillId="0" borderId="58" xfId="5" applyNumberFormat="1" applyFont="1" applyBorder="1" applyProtection="1">
      <protection locked="0"/>
    </xf>
    <xf numFmtId="171" fontId="93" fillId="0" borderId="58" xfId="5" applyNumberFormat="1" applyFont="1" applyFill="1" applyBorder="1" applyProtection="1">
      <protection locked="0"/>
    </xf>
    <xf numFmtId="4" fontId="93" fillId="0" borderId="58" xfId="5" applyNumberFormat="1" applyFont="1" applyFill="1" applyBorder="1" applyProtection="1">
      <protection locked="0"/>
    </xf>
    <xf numFmtId="2" fontId="87" fillId="0" borderId="97" xfId="5" applyNumberFormat="1" applyFont="1" applyFill="1" applyBorder="1" applyProtection="1">
      <protection locked="0"/>
    </xf>
    <xf numFmtId="170" fontId="87" fillId="0" borderId="97" xfId="5" applyNumberFormat="1" applyFont="1" applyFill="1" applyBorder="1" applyProtection="1">
      <protection locked="0"/>
    </xf>
    <xf numFmtId="2" fontId="87" fillId="0" borderId="100" xfId="5" applyNumberFormat="1" applyFont="1" applyFill="1" applyBorder="1" applyProtection="1">
      <protection locked="0"/>
    </xf>
    <xf numFmtId="170" fontId="87" fillId="0" borderId="100" xfId="5" applyNumberFormat="1" applyFont="1" applyFill="1" applyBorder="1" applyProtection="1">
      <protection locked="0"/>
    </xf>
    <xf numFmtId="2" fontId="87" fillId="0" borderId="97" xfId="5" applyNumberFormat="1" applyFont="1" applyBorder="1" applyProtection="1">
      <protection locked="0"/>
    </xf>
    <xf numFmtId="170" fontId="87" fillId="0" borderId="97" xfId="5" applyNumberFormat="1" applyFont="1" applyBorder="1" applyProtection="1">
      <protection locked="0"/>
    </xf>
    <xf numFmtId="4" fontId="87" fillId="0" borderId="97" xfId="5" applyNumberFormat="1" applyFont="1" applyBorder="1" applyProtection="1">
      <protection locked="0"/>
    </xf>
    <xf numFmtId="2" fontId="87" fillId="0" borderId="97" xfId="5" applyNumberFormat="1" applyFont="1" applyFill="1" applyBorder="1" applyAlignment="1" applyProtection="1">
      <alignment vertical="center"/>
      <protection locked="0"/>
    </xf>
    <xf numFmtId="170" fontId="87" fillId="0" borderId="97" xfId="5" applyNumberFormat="1" applyFont="1" applyBorder="1" applyAlignment="1" applyProtection="1">
      <alignment vertical="center"/>
      <protection locked="0"/>
    </xf>
    <xf numFmtId="2" fontId="87" fillId="0" borderId="100" xfId="5" applyNumberFormat="1" applyFont="1" applyBorder="1" applyProtection="1">
      <protection locked="0"/>
    </xf>
    <xf numFmtId="170" fontId="87" fillId="0" borderId="100" xfId="5" applyNumberFormat="1" applyFont="1" applyBorder="1" applyProtection="1">
      <protection locked="0"/>
    </xf>
    <xf numFmtId="2" fontId="87" fillId="0" borderId="97" xfId="5" applyNumberFormat="1" applyFont="1" applyBorder="1" applyAlignment="1" applyProtection="1">
      <alignment vertical="center"/>
      <protection locked="0"/>
    </xf>
    <xf numFmtId="172" fontId="3" fillId="0" borderId="97" xfId="4" applyNumberFormat="1" applyBorder="1" applyAlignment="1" applyProtection="1">
      <alignment horizontal="center" vertical="top"/>
      <protection locked="0"/>
    </xf>
    <xf numFmtId="172" fontId="45" fillId="0" borderId="94" xfId="4" applyNumberFormat="1" applyFont="1" applyBorder="1" applyAlignment="1" applyProtection="1">
      <alignment horizontal="center" vertical="top" wrapText="1"/>
      <protection locked="0"/>
    </xf>
    <xf numFmtId="172" fontId="45" fillId="0" borderId="97" xfId="4" applyNumberFormat="1" applyFont="1" applyBorder="1" applyAlignment="1" applyProtection="1">
      <alignment horizontal="center" vertical="top" wrapText="1"/>
      <protection locked="0"/>
    </xf>
    <xf numFmtId="172" fontId="45" fillId="0" borderId="100" xfId="4" applyNumberFormat="1" applyFont="1" applyBorder="1" applyAlignment="1" applyProtection="1">
      <alignment horizontal="center" vertical="top" wrapText="1"/>
      <protection locked="0"/>
    </xf>
    <xf numFmtId="172" fontId="3" fillId="0" borderId="94" xfId="4" applyNumberFormat="1" applyBorder="1" applyAlignment="1" applyProtection="1">
      <alignment horizontal="center" vertical="top"/>
      <protection locked="0"/>
    </xf>
    <xf numFmtId="172" fontId="3" fillId="0" borderId="109" xfId="4" applyNumberFormat="1" applyBorder="1" applyAlignment="1" applyProtection="1">
      <alignment horizontal="center" vertical="top"/>
      <protection locked="0"/>
    </xf>
    <xf numFmtId="172" fontId="3" fillId="0" borderId="114" xfId="4" applyNumberFormat="1" applyBorder="1" applyAlignment="1" applyProtection="1">
      <alignment horizontal="center" vertical="top"/>
      <protection locked="0"/>
    </xf>
    <xf numFmtId="172" fontId="45" fillId="0" borderId="117" xfId="4" applyNumberFormat="1" applyFont="1" applyBorder="1" applyAlignment="1" applyProtection="1">
      <alignment horizontal="center" vertical="top"/>
      <protection locked="0"/>
    </xf>
    <xf numFmtId="172" fontId="45" fillId="0" borderId="90" xfId="4" applyNumberFormat="1" applyFont="1" applyBorder="1" applyAlignment="1" applyProtection="1">
      <alignment horizontal="center" vertical="top"/>
      <protection locked="0"/>
    </xf>
    <xf numFmtId="172" fontId="1" fillId="0" borderId="94" xfId="4" applyNumberFormat="1" applyFont="1" applyBorder="1" applyAlignment="1" applyProtection="1">
      <alignment horizontal="center" vertical="top"/>
      <protection locked="0"/>
    </xf>
    <xf numFmtId="0" fontId="44" fillId="0" borderId="49" xfId="0" applyFont="1" applyBorder="1" applyAlignment="1" applyProtection="1">
      <alignment horizontal="left" vertical="center" wrapText="1"/>
    </xf>
    <xf numFmtId="4" fontId="44" fillId="0" borderId="49" xfId="0" applyNumberFormat="1" applyFont="1" applyBorder="1" applyAlignment="1" applyProtection="1">
      <alignment vertical="center"/>
      <protection locked="0"/>
    </xf>
    <xf numFmtId="172" fontId="3" fillId="0" borderId="0" xfId="4" applyNumberFormat="1" applyBorder="1" applyAlignment="1">
      <alignment horizontal="center" vertical="top"/>
    </xf>
    <xf numFmtId="0" fontId="95" fillId="0" borderId="54" xfId="4" applyFont="1" applyBorder="1" applyAlignment="1">
      <alignment horizontal="left" vertical="top"/>
    </xf>
    <xf numFmtId="172" fontId="3" fillId="0" borderId="55" xfId="4" applyNumberFormat="1" applyBorder="1" applyAlignment="1">
      <alignment horizontal="center" vertical="top"/>
    </xf>
    <xf numFmtId="172" fontId="45" fillId="0" borderId="110" xfId="4" applyNumberFormat="1" applyFont="1" applyBorder="1" applyAlignment="1">
      <alignment horizontal="center" vertical="top" wrapText="1"/>
    </xf>
    <xf numFmtId="172" fontId="45" fillId="0" borderId="110" xfId="4" applyNumberFormat="1" applyFont="1" applyBorder="1" applyAlignment="1" applyProtection="1">
      <alignment horizontal="center" vertical="top" wrapText="1"/>
      <protection locked="0"/>
    </xf>
    <xf numFmtId="172" fontId="45" fillId="0" borderId="114" xfId="4" applyNumberFormat="1" applyFont="1" applyBorder="1" applyAlignment="1" applyProtection="1">
      <alignment horizontal="center" vertical="top" wrapText="1"/>
      <protection locked="0"/>
    </xf>
    <xf numFmtId="172" fontId="45" fillId="0" borderId="121" xfId="4" applyNumberFormat="1" applyFont="1" applyBorder="1" applyAlignment="1" applyProtection="1">
      <alignment horizontal="center" vertical="top" wrapText="1"/>
      <protection locked="0"/>
    </xf>
    <xf numFmtId="172" fontId="45" fillId="0" borderId="0" xfId="4" applyNumberFormat="1" applyFont="1" applyBorder="1" applyAlignment="1">
      <alignment horizontal="center" vertical="top" wrapText="1"/>
    </xf>
    <xf numFmtId="172" fontId="3" fillId="0" borderId="0" xfId="4" applyNumberFormat="1" applyBorder="1" applyAlignment="1" applyProtection="1">
      <alignment horizontal="center" vertical="top"/>
      <protection locked="0"/>
    </xf>
    <xf numFmtId="172" fontId="45" fillId="0" borderId="0" xfId="4" applyNumberFormat="1" applyFont="1" applyBorder="1" applyAlignment="1" applyProtection="1">
      <alignment horizontal="center" vertical="top" wrapText="1"/>
      <protection locked="0"/>
    </xf>
    <xf numFmtId="0" fontId="3" fillId="0" borderId="0" xfId="4" applyAlignment="1" applyProtection="1">
      <alignment vertical="top"/>
    </xf>
    <xf numFmtId="0" fontId="3" fillId="0" borderId="0" xfId="4" applyFill="1" applyAlignment="1" applyProtection="1">
      <alignment vertical="top"/>
    </xf>
    <xf numFmtId="0" fontId="3" fillId="0" borderId="0" xfId="4" applyAlignment="1" applyProtection="1">
      <alignment horizontal="center" vertical="top"/>
    </xf>
    <xf numFmtId="173" fontId="3" fillId="0" borderId="0" xfId="4" applyNumberFormat="1" applyAlignment="1" applyProtection="1">
      <alignment horizontal="center" vertical="top"/>
    </xf>
    <xf numFmtId="172" fontId="3" fillId="0" borderId="0" xfId="4" applyNumberFormat="1" applyAlignment="1" applyProtection="1">
      <alignment horizontal="center" vertical="top"/>
    </xf>
    <xf numFmtId="172" fontId="3" fillId="0" borderId="0" xfId="4" applyNumberFormat="1" applyAlignment="1" applyProtection="1">
      <alignment horizontal="center" vertical="top" wrapText="1"/>
    </xf>
    <xf numFmtId="0" fontId="3" fillId="0" borderId="0" xfId="4" applyAlignment="1" applyProtection="1">
      <alignment horizontal="left" vertical="top"/>
    </xf>
    <xf numFmtId="49" fontId="95" fillId="0" borderId="0" xfId="4" applyNumberFormat="1" applyFont="1" applyAlignment="1" applyProtection="1">
      <alignment horizontal="left" vertical="top"/>
    </xf>
    <xf numFmtId="0" fontId="3" fillId="0" borderId="0" xfId="4" applyFill="1" applyAlignment="1" applyProtection="1">
      <alignment vertical="top" wrapText="1"/>
    </xf>
    <xf numFmtId="49" fontId="45" fillId="0" borderId="102" xfId="4" applyNumberFormat="1" applyFont="1" applyBorder="1" applyAlignment="1" applyProtection="1">
      <alignment horizontal="center" textRotation="90" wrapText="1"/>
    </xf>
    <xf numFmtId="49" fontId="45" fillId="0" borderId="103" xfId="4" applyNumberFormat="1" applyFont="1" applyBorder="1" applyAlignment="1" applyProtection="1">
      <alignment horizontal="center" textRotation="90" wrapText="1"/>
    </xf>
    <xf numFmtId="0" fontId="45" fillId="0" borderId="104" xfId="4" applyFont="1" applyFill="1" applyBorder="1" applyAlignment="1" applyProtection="1">
      <alignment horizontal="center" textRotation="90" wrapText="1"/>
    </xf>
    <xf numFmtId="0" fontId="45" fillId="0" borderId="104" xfId="4" applyFont="1" applyBorder="1" applyAlignment="1" applyProtection="1">
      <alignment horizontal="center" textRotation="90" wrapText="1"/>
    </xf>
    <xf numFmtId="173" fontId="45" fillId="0" borderId="104" xfId="4" applyNumberFormat="1" applyFont="1" applyBorder="1" applyAlignment="1" applyProtection="1">
      <alignment horizontal="center" textRotation="90" wrapText="1"/>
    </xf>
    <xf numFmtId="172" fontId="45" fillId="0" borderId="104" xfId="4" applyNumberFormat="1" applyFont="1" applyBorder="1" applyAlignment="1" applyProtection="1">
      <alignment horizontal="center" textRotation="90" wrapText="1"/>
    </xf>
    <xf numFmtId="172" fontId="45" fillId="0" borderId="105" xfId="4" applyNumberFormat="1" applyFont="1" applyBorder="1" applyAlignment="1" applyProtection="1">
      <alignment horizontal="center" textRotation="90" wrapText="1"/>
    </xf>
    <xf numFmtId="172" fontId="45" fillId="0" borderId="106" xfId="4" applyNumberFormat="1" applyFont="1" applyBorder="1" applyAlignment="1" applyProtection="1">
      <alignment horizontal="center" textRotation="90" wrapText="1"/>
    </xf>
    <xf numFmtId="0" fontId="45" fillId="0" borderId="0" xfId="4" applyFont="1" applyAlignment="1" applyProtection="1">
      <alignment horizontal="center" textRotation="90" wrapText="1"/>
    </xf>
    <xf numFmtId="49" fontId="45" fillId="0" borderId="107" xfId="4" applyNumberFormat="1" applyFont="1" applyBorder="1" applyAlignment="1" applyProtection="1">
      <alignment horizontal="center" vertical="top"/>
    </xf>
    <xf numFmtId="49" fontId="45" fillId="0" borderId="90" xfId="4" applyNumberFormat="1" applyFont="1" applyBorder="1" applyAlignment="1" applyProtection="1">
      <alignment horizontal="center" vertical="top"/>
    </xf>
    <xf numFmtId="0" fontId="45" fillId="0" borderId="90" xfId="4" applyFont="1" applyFill="1" applyBorder="1" applyAlignment="1" applyProtection="1">
      <alignment vertical="top" wrapText="1"/>
    </xf>
    <xf numFmtId="0" fontId="45" fillId="0" borderId="90" xfId="4" applyFont="1" applyBorder="1" applyAlignment="1" applyProtection="1">
      <alignment horizontal="center" vertical="top"/>
    </xf>
    <xf numFmtId="173" fontId="45" fillId="0" borderId="90" xfId="4" applyNumberFormat="1" applyFont="1" applyBorder="1" applyAlignment="1" applyProtection="1">
      <alignment horizontal="center" vertical="top"/>
    </xf>
    <xf numFmtId="172" fontId="45" fillId="0" borderId="90" xfId="4" applyNumberFormat="1" applyFont="1" applyBorder="1" applyAlignment="1" applyProtection="1">
      <alignment horizontal="center" vertical="top"/>
    </xf>
    <xf numFmtId="172" fontId="45" fillId="0" borderId="108" xfId="4" applyNumberFormat="1" applyFont="1" applyBorder="1" applyAlignment="1" applyProtection="1">
      <alignment horizontal="center" vertical="top" wrapText="1"/>
    </xf>
    <xf numFmtId="0" fontId="45" fillId="0" borderId="0" xfId="4" applyFont="1" applyAlignment="1" applyProtection="1">
      <alignment vertical="top"/>
    </xf>
    <xf numFmtId="49" fontId="3" fillId="0" borderId="93" xfId="4" applyNumberFormat="1" applyBorder="1" applyAlignment="1" applyProtection="1">
      <alignment horizontal="center" vertical="top"/>
    </xf>
    <xf numFmtId="49" fontId="3" fillId="0" borderId="30" xfId="4" applyNumberFormat="1" applyBorder="1" applyAlignment="1" applyProtection="1">
      <alignment horizontal="center" vertical="top"/>
    </xf>
    <xf numFmtId="0" fontId="3" fillId="0" borderId="109" xfId="4" applyFill="1" applyBorder="1" applyAlignment="1" applyProtection="1">
      <alignment vertical="top" wrapText="1"/>
    </xf>
    <xf numFmtId="0" fontId="3" fillId="0" borderId="94" xfId="4" applyBorder="1" applyAlignment="1" applyProtection="1">
      <alignment horizontal="center" vertical="top"/>
    </xf>
    <xf numFmtId="173" fontId="3" fillId="0" borderId="94" xfId="4" applyNumberFormat="1" applyBorder="1" applyAlignment="1" applyProtection="1">
      <alignment horizontal="center" vertical="top"/>
    </xf>
    <xf numFmtId="172" fontId="3" fillId="0" borderId="94" xfId="4" applyNumberFormat="1" applyBorder="1" applyAlignment="1" applyProtection="1">
      <alignment horizontal="center" vertical="top"/>
    </xf>
    <xf numFmtId="172" fontId="3" fillId="0" borderId="110" xfId="4" applyNumberFormat="1" applyBorder="1" applyAlignment="1" applyProtection="1">
      <alignment horizontal="center" vertical="top"/>
    </xf>
    <xf numFmtId="172" fontId="3" fillId="0" borderId="95" xfId="4" applyNumberFormat="1" applyBorder="1" applyAlignment="1" applyProtection="1">
      <alignment horizontal="center" vertical="top" wrapText="1"/>
    </xf>
    <xf numFmtId="49" fontId="3" fillId="0" borderId="111" xfId="4" applyNumberFormat="1" applyBorder="1" applyAlignment="1" applyProtection="1">
      <alignment horizontal="center" vertical="top"/>
    </xf>
    <xf numFmtId="0" fontId="3" fillId="0" borderId="109" xfId="4" applyBorder="1" applyAlignment="1" applyProtection="1">
      <alignment horizontal="center" vertical="top"/>
    </xf>
    <xf numFmtId="173" fontId="3" fillId="0" borderId="109" xfId="4" applyNumberFormat="1" applyBorder="1" applyAlignment="1" applyProtection="1">
      <alignment horizontal="center" vertical="top"/>
    </xf>
    <xf numFmtId="172" fontId="3" fillId="0" borderId="109" xfId="4" applyNumberFormat="1" applyBorder="1" applyAlignment="1" applyProtection="1">
      <alignment horizontal="center" vertical="top"/>
    </xf>
    <xf numFmtId="172" fontId="3" fillId="0" borderId="29" xfId="4" applyNumberFormat="1" applyBorder="1" applyAlignment="1" applyProtection="1">
      <alignment horizontal="center" vertical="top"/>
    </xf>
    <xf numFmtId="172" fontId="3" fillId="0" borderId="112" xfId="4" applyNumberFormat="1" applyBorder="1" applyAlignment="1" applyProtection="1">
      <alignment horizontal="center" vertical="top" wrapText="1"/>
    </xf>
    <xf numFmtId="49" fontId="3" fillId="0" borderId="96" xfId="4" applyNumberFormat="1" applyBorder="1" applyAlignment="1" applyProtection="1">
      <alignment horizontal="center" vertical="top"/>
    </xf>
    <xf numFmtId="49" fontId="3" fillId="0" borderId="113" xfId="4" applyNumberFormat="1" applyBorder="1" applyAlignment="1" applyProtection="1">
      <alignment horizontal="center" vertical="top"/>
    </xf>
    <xf numFmtId="0" fontId="3" fillId="0" borderId="97" xfId="4" applyFill="1" applyBorder="1" applyAlignment="1" applyProtection="1">
      <alignment vertical="top" wrapText="1"/>
    </xf>
    <xf numFmtId="0" fontId="3" fillId="0" borderId="97" xfId="4" applyBorder="1" applyAlignment="1" applyProtection="1">
      <alignment horizontal="center" vertical="top"/>
    </xf>
    <xf numFmtId="173" fontId="3" fillId="0" borderId="97" xfId="4" applyNumberFormat="1" applyBorder="1" applyAlignment="1" applyProtection="1">
      <alignment horizontal="center" vertical="top"/>
    </xf>
    <xf numFmtId="172" fontId="3" fillId="0" borderId="97" xfId="4" applyNumberFormat="1" applyBorder="1" applyAlignment="1" applyProtection="1">
      <alignment horizontal="center" vertical="top"/>
    </xf>
    <xf numFmtId="172" fontId="3" fillId="0" borderId="98" xfId="4" applyNumberFormat="1" applyBorder="1" applyAlignment="1" applyProtection="1">
      <alignment horizontal="center" vertical="top" wrapText="1"/>
    </xf>
    <xf numFmtId="0" fontId="97" fillId="0" borderId="97" xfId="4" applyFont="1" applyFill="1" applyBorder="1" applyAlignment="1" applyProtection="1">
      <alignment vertical="top" wrapText="1"/>
    </xf>
    <xf numFmtId="49" fontId="45" fillId="0" borderId="115" xfId="4" applyNumberFormat="1" applyFont="1" applyBorder="1" applyAlignment="1" applyProtection="1">
      <alignment horizontal="center" vertical="top"/>
    </xf>
    <xf numFmtId="49" fontId="45" fillId="0" borderId="116" xfId="4" applyNumberFormat="1" applyFont="1" applyBorder="1" applyAlignment="1" applyProtection="1">
      <alignment horizontal="center" vertical="top"/>
    </xf>
    <xf numFmtId="0" fontId="45" fillId="0" borderId="117" xfId="4" applyFont="1" applyFill="1" applyBorder="1" applyAlignment="1" applyProtection="1">
      <alignment vertical="top" wrapText="1"/>
    </xf>
    <xf numFmtId="0" fontId="45" fillId="0" borderId="117" xfId="4" applyFont="1" applyBorder="1" applyAlignment="1" applyProtection="1">
      <alignment horizontal="center" vertical="top"/>
    </xf>
    <xf numFmtId="173" fontId="45" fillId="0" borderId="117" xfId="4" applyNumberFormat="1" applyFont="1" applyBorder="1" applyAlignment="1" applyProtection="1">
      <alignment horizontal="center" vertical="top"/>
    </xf>
    <xf numFmtId="172" fontId="45" fillId="0" borderId="117" xfId="4" applyNumberFormat="1" applyFont="1" applyBorder="1" applyAlignment="1" applyProtection="1">
      <alignment horizontal="center" vertical="top"/>
    </xf>
    <xf numFmtId="172" fontId="3" fillId="0" borderId="114" xfId="4" applyNumberFormat="1" applyBorder="1" applyAlignment="1" applyProtection="1">
      <alignment horizontal="center" vertical="top"/>
    </xf>
    <xf numFmtId="172" fontId="45" fillId="0" borderId="118" xfId="4" applyNumberFormat="1" applyFont="1" applyBorder="1" applyAlignment="1" applyProtection="1">
      <alignment horizontal="center" vertical="top"/>
    </xf>
    <xf numFmtId="49" fontId="45" fillId="0" borderId="93" xfId="4" applyNumberFormat="1" applyFont="1" applyBorder="1" applyAlignment="1" applyProtection="1">
      <alignment horizontal="center" vertical="top"/>
    </xf>
    <xf numFmtId="49" fontId="45" fillId="0" borderId="119" xfId="4" applyNumberFormat="1" applyFont="1" applyBorder="1" applyAlignment="1" applyProtection="1">
      <alignment horizontal="center" vertical="top"/>
    </xf>
    <xf numFmtId="0" fontId="45" fillId="0" borderId="94" xfId="4" applyFont="1" applyFill="1" applyBorder="1" applyAlignment="1" applyProtection="1">
      <alignment vertical="top" wrapText="1"/>
    </xf>
    <xf numFmtId="0" fontId="45" fillId="0" borderId="94" xfId="4" applyFont="1" applyBorder="1" applyAlignment="1" applyProtection="1">
      <alignment horizontal="center" vertical="top"/>
    </xf>
    <xf numFmtId="173" fontId="45" fillId="0" borderId="94" xfId="4" applyNumberFormat="1" applyFont="1" applyBorder="1" applyAlignment="1" applyProtection="1">
      <alignment horizontal="center" vertical="top"/>
    </xf>
    <xf numFmtId="172" fontId="45" fillId="0" borderId="94" xfId="4" applyNumberFormat="1" applyFont="1" applyBorder="1" applyAlignment="1" applyProtection="1">
      <alignment horizontal="center" vertical="top"/>
    </xf>
    <xf numFmtId="172" fontId="45" fillId="0" borderId="110" xfId="4" applyNumberFormat="1" applyFont="1" applyBorder="1" applyAlignment="1" applyProtection="1">
      <alignment horizontal="center" vertical="top"/>
    </xf>
    <xf numFmtId="172" fontId="45" fillId="0" borderId="95" xfId="4" applyNumberFormat="1" applyFont="1" applyBorder="1" applyAlignment="1" applyProtection="1">
      <alignment horizontal="center" vertical="top" wrapText="1"/>
    </xf>
    <xf numFmtId="49" fontId="45" fillId="0" borderId="96" xfId="4" applyNumberFormat="1" applyFont="1" applyBorder="1" applyAlignment="1" applyProtection="1">
      <alignment horizontal="center" vertical="top"/>
    </xf>
    <xf numFmtId="49" fontId="45" fillId="0" borderId="113" xfId="4" applyNumberFormat="1" applyFont="1" applyBorder="1" applyAlignment="1" applyProtection="1">
      <alignment horizontal="center" vertical="top"/>
    </xf>
    <xf numFmtId="0" fontId="45" fillId="0" borderId="97" xfId="4" applyFont="1" applyFill="1" applyBorder="1" applyAlignment="1" applyProtection="1">
      <alignment vertical="top" wrapText="1"/>
    </xf>
    <xf numFmtId="0" fontId="45" fillId="0" borderId="97" xfId="4" applyFont="1" applyBorder="1" applyAlignment="1" applyProtection="1">
      <alignment horizontal="center" vertical="top"/>
    </xf>
    <xf numFmtId="173" fontId="45" fillId="0" borderId="97" xfId="4" applyNumberFormat="1" applyFont="1" applyBorder="1" applyAlignment="1" applyProtection="1">
      <alignment horizontal="center" vertical="top"/>
    </xf>
    <xf numFmtId="172" fontId="45" fillId="0" borderId="97" xfId="4" applyNumberFormat="1" applyFont="1" applyBorder="1" applyAlignment="1" applyProtection="1">
      <alignment horizontal="center" vertical="top"/>
    </xf>
    <xf numFmtId="172" fontId="45" fillId="0" borderId="114" xfId="4" applyNumberFormat="1" applyFont="1" applyBorder="1" applyAlignment="1" applyProtection="1">
      <alignment horizontal="center" vertical="top"/>
    </xf>
    <xf numFmtId="172" fontId="45" fillId="0" borderId="98" xfId="4" applyNumberFormat="1" applyFont="1" applyBorder="1" applyAlignment="1" applyProtection="1">
      <alignment horizontal="center" vertical="top" wrapText="1"/>
    </xf>
    <xf numFmtId="49" fontId="45" fillId="0" borderId="99" xfId="4" applyNumberFormat="1" applyFont="1" applyBorder="1" applyAlignment="1" applyProtection="1">
      <alignment horizontal="center" vertical="top"/>
    </xf>
    <xf numFmtId="49" fontId="45" fillId="0" borderId="120" xfId="4" applyNumberFormat="1" applyFont="1" applyBorder="1" applyAlignment="1" applyProtection="1">
      <alignment horizontal="center" vertical="top"/>
    </xf>
    <xf numFmtId="0" fontId="45" fillId="0" borderId="100" xfId="4" applyFont="1" applyFill="1" applyBorder="1" applyAlignment="1" applyProtection="1">
      <alignment vertical="top" wrapText="1"/>
    </xf>
    <xf numFmtId="0" fontId="45" fillId="0" borderId="100" xfId="4" applyFont="1" applyBorder="1" applyAlignment="1" applyProtection="1">
      <alignment horizontal="center" vertical="top"/>
    </xf>
    <xf numFmtId="173" fontId="45" fillId="0" borderId="100" xfId="4" applyNumberFormat="1" applyFont="1" applyBorder="1" applyAlignment="1" applyProtection="1">
      <alignment horizontal="center" vertical="top"/>
    </xf>
    <xf numFmtId="172" fontId="45" fillId="0" borderId="100" xfId="4" applyNumberFormat="1" applyFont="1" applyBorder="1" applyAlignment="1" applyProtection="1">
      <alignment horizontal="center" vertical="top"/>
    </xf>
    <xf numFmtId="172" fontId="45" fillId="0" borderId="121" xfId="4" applyNumberFormat="1" applyFont="1" applyBorder="1" applyAlignment="1" applyProtection="1">
      <alignment horizontal="center" vertical="top"/>
    </xf>
    <xf numFmtId="172" fontId="45" fillId="0" borderId="101" xfId="4" applyNumberFormat="1" applyFont="1" applyBorder="1" applyAlignment="1" applyProtection="1">
      <alignment horizontal="center" vertical="top" wrapText="1"/>
    </xf>
    <xf numFmtId="49" fontId="45" fillId="0" borderId="0" xfId="4" applyNumberFormat="1" applyFont="1" applyAlignment="1" applyProtection="1">
      <alignment horizontal="center" vertical="top"/>
    </xf>
    <xf numFmtId="49" fontId="45" fillId="0" borderId="0" xfId="4" applyNumberFormat="1" applyFont="1" applyAlignment="1" applyProtection="1">
      <alignment horizontal="left" vertical="top"/>
    </xf>
    <xf numFmtId="49" fontId="3" fillId="0" borderId="0" xfId="4" applyNumberFormat="1" applyAlignment="1" applyProtection="1">
      <alignment horizontal="center" vertical="top"/>
    </xf>
    <xf numFmtId="0" fontId="102" fillId="0" borderId="0" xfId="4" applyFont="1" applyAlignment="1" applyProtection="1">
      <alignment horizontal="left"/>
    </xf>
    <xf numFmtId="49" fontId="3" fillId="0" borderId="0" xfId="4" applyNumberFormat="1" applyFont="1" applyAlignment="1" applyProtection="1">
      <alignment horizontal="left" vertical="top"/>
    </xf>
    <xf numFmtId="172" fontId="45" fillId="0" borderId="97" xfId="4" applyNumberFormat="1" applyFont="1" applyBorder="1" applyAlignment="1" applyProtection="1">
      <alignment horizontal="center" vertical="top"/>
      <protection locked="0"/>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15" fillId="3" borderId="0" xfId="0" applyFont="1" applyFill="1" applyAlignment="1">
      <alignment horizontal="center" vertical="center"/>
    </xf>
    <xf numFmtId="0" fontId="0" fillId="0" borderId="0" xfId="0"/>
    <xf numFmtId="4" fontId="26" fillId="0" borderId="0" xfId="0" applyNumberFormat="1" applyFont="1" applyAlignment="1" applyProtection="1">
      <alignment vertical="center"/>
    </xf>
    <xf numFmtId="0" fontId="26" fillId="0" borderId="0" xfId="0" applyFont="1" applyAlignment="1" applyProtection="1">
      <alignment vertical="center"/>
    </xf>
    <xf numFmtId="0" fontId="6" fillId="0" borderId="0" xfId="0" applyFont="1" applyAlignment="1" applyProtection="1">
      <alignment horizontal="left" vertical="center" wrapText="1"/>
    </xf>
    <xf numFmtId="0" fontId="6" fillId="0" borderId="0" xfId="0" applyFont="1" applyAlignment="1" applyProtection="1">
      <alignment vertical="center"/>
    </xf>
    <xf numFmtId="165" fontId="5" fillId="0" borderId="0" xfId="0" applyNumberFormat="1" applyFont="1" applyAlignment="1" applyProtection="1">
      <alignment horizontal="left" vertical="center"/>
    </xf>
    <xf numFmtId="0" fontId="0" fillId="0" borderId="0" xfId="0" applyFont="1" applyAlignment="1" applyProtection="1">
      <alignment vertical="center"/>
    </xf>
    <xf numFmtId="0" fontId="5" fillId="0" borderId="0" xfId="0" applyFont="1" applyAlignment="1" applyProtection="1">
      <alignment vertical="center"/>
    </xf>
    <xf numFmtId="0" fontId="22" fillId="0" borderId="14" xfId="0" applyFont="1" applyBorder="1" applyAlignment="1">
      <alignment horizontal="center" vertical="center"/>
    </xf>
    <xf numFmtId="0" fontId="0" fillId="0" borderId="15"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4" fontId="19" fillId="0" borderId="0" xfId="0" applyNumberFormat="1" applyFont="1" applyBorder="1" applyAlignment="1" applyProtection="1">
      <alignment vertical="center"/>
    </xf>
    <xf numFmtId="0" fontId="4" fillId="0" borderId="0" xfId="0" applyFont="1" applyBorder="1" applyAlignment="1" applyProtection="1">
      <alignment vertical="center"/>
    </xf>
    <xf numFmtId="164" fontId="4" fillId="0" borderId="0" xfId="0" applyNumberFormat="1" applyFont="1" applyBorder="1" applyAlignment="1" applyProtection="1">
      <alignment horizontal="center" vertical="center"/>
    </xf>
    <xf numFmtId="0" fontId="19" fillId="0" borderId="0" xfId="0" applyFont="1" applyAlignment="1">
      <alignment horizontal="left" vertical="top" wrapText="1"/>
    </xf>
    <xf numFmtId="0" fontId="0" fillId="0" borderId="0" xfId="0" applyFont="1" applyAlignment="1">
      <alignment vertical="center"/>
    </xf>
    <xf numFmtId="0" fontId="4" fillId="0" borderId="0" xfId="0" applyFont="1" applyAlignment="1">
      <alignment vertical="center"/>
    </xf>
    <xf numFmtId="0" fontId="5" fillId="0" borderId="0" xfId="0" applyFont="1" applyBorder="1" applyAlignment="1" applyProtection="1">
      <alignment horizontal="left" vertical="center"/>
    </xf>
    <xf numFmtId="0" fontId="0" fillId="0" borderId="0" xfId="0" applyBorder="1" applyProtection="1"/>
    <xf numFmtId="0" fontId="25" fillId="0" borderId="0" xfId="0" applyFont="1" applyAlignment="1" applyProtection="1">
      <alignment horizontal="left" vertical="center" wrapText="1"/>
    </xf>
    <xf numFmtId="0" fontId="5" fillId="6" borderId="8" xfId="0" applyFont="1" applyFill="1" applyBorder="1" applyAlignment="1" applyProtection="1">
      <alignment horizontal="center" vertical="center"/>
    </xf>
    <xf numFmtId="0" fontId="0" fillId="6" borderId="9" xfId="0" applyFont="1" applyFill="1" applyBorder="1" applyAlignment="1" applyProtection="1">
      <alignment vertical="center"/>
    </xf>
    <xf numFmtId="0" fontId="5" fillId="6" borderId="9" xfId="0" applyFont="1" applyFill="1" applyBorder="1" applyAlignment="1" applyProtection="1">
      <alignment horizontal="center" vertical="center"/>
    </xf>
    <xf numFmtId="0" fontId="5" fillId="6" borderId="9" xfId="0" applyFont="1" applyFill="1" applyBorder="1" applyAlignment="1" applyProtection="1">
      <alignment horizontal="right" vertical="center"/>
    </xf>
    <xf numFmtId="0" fontId="6" fillId="5" borderId="9" xfId="0" applyFont="1" applyFill="1" applyBorder="1" applyAlignment="1" applyProtection="1">
      <alignment horizontal="left" vertical="center"/>
    </xf>
    <xf numFmtId="0" fontId="0" fillId="5" borderId="9" xfId="0" applyFont="1" applyFill="1" applyBorder="1" applyAlignment="1" applyProtection="1">
      <alignment vertical="center"/>
    </xf>
    <xf numFmtId="4" fontId="6" fillId="5" borderId="9" xfId="0" applyNumberFormat="1" applyFont="1" applyFill="1" applyBorder="1" applyAlignment="1" applyProtection="1">
      <alignment vertical="center"/>
    </xf>
    <xf numFmtId="0" fontId="0" fillId="5" borderId="10" xfId="0" applyFont="1" applyFill="1" applyBorder="1" applyAlignment="1" applyProtection="1">
      <alignment vertical="center"/>
    </xf>
    <xf numFmtId="0" fontId="6" fillId="0" borderId="0" xfId="0" applyFont="1" applyBorder="1" applyAlignment="1" applyProtection="1">
      <alignment horizontal="left" vertical="top" wrapText="1"/>
    </xf>
    <xf numFmtId="49" fontId="5" fillId="4" borderId="0" xfId="0" applyNumberFormat="1" applyFont="1" applyFill="1" applyBorder="1" applyAlignment="1" applyProtection="1">
      <alignment horizontal="left" vertical="center"/>
      <protection locked="0"/>
    </xf>
    <xf numFmtId="0" fontId="0" fillId="0" borderId="0" xfId="0" applyBorder="1" applyProtection="1">
      <protection locked="0"/>
    </xf>
    <xf numFmtId="0" fontId="5" fillId="0" borderId="0" xfId="0" applyFont="1" applyBorder="1" applyAlignment="1" applyProtection="1">
      <alignment horizontal="left" vertical="center" wrapText="1"/>
    </xf>
    <xf numFmtId="4" fontId="20" fillId="0" borderId="7" xfId="0" applyNumberFormat="1" applyFont="1" applyBorder="1" applyAlignment="1" applyProtection="1">
      <alignment vertical="center"/>
    </xf>
    <xf numFmtId="0" fontId="0" fillId="0" borderId="7" xfId="0" applyFont="1" applyBorder="1" applyAlignment="1" applyProtection="1">
      <alignment vertical="center"/>
    </xf>
    <xf numFmtId="0" fontId="4" fillId="0" borderId="0" xfId="0" applyFont="1" applyBorder="1" applyAlignment="1" applyProtection="1">
      <alignment horizontal="right" vertical="center"/>
    </xf>
    <xf numFmtId="0" fontId="0" fillId="0" borderId="0" xfId="0" applyFont="1" applyBorder="1" applyAlignment="1" applyProtection="1">
      <alignment vertical="center"/>
    </xf>
    <xf numFmtId="0" fontId="18" fillId="0" borderId="0" xfId="0" applyFont="1" applyAlignment="1" applyProtection="1">
      <alignment horizontal="left" vertical="center" wrapText="1"/>
    </xf>
    <xf numFmtId="0" fontId="41" fillId="2" borderId="0" xfId="1" applyFont="1" applyFill="1" applyAlignment="1" applyProtection="1">
      <alignment vertical="center"/>
    </xf>
    <xf numFmtId="0" fontId="18" fillId="0" borderId="0" xfId="0" applyFont="1" applyBorder="1" applyAlignment="1" applyProtection="1">
      <alignment horizontal="left" vertical="center" wrapText="1"/>
    </xf>
    <xf numFmtId="0" fontId="6" fillId="0" borderId="0" xfId="0" applyFont="1" applyBorder="1" applyAlignment="1" applyProtection="1">
      <alignment horizontal="left" vertical="center" wrapText="1"/>
    </xf>
    <xf numFmtId="0" fontId="0" fillId="0" borderId="0" xfId="0" applyFont="1" applyBorder="1" applyAlignment="1" applyProtection="1">
      <alignment vertical="center" wrapText="1"/>
    </xf>
    <xf numFmtId="0" fontId="53" fillId="0" borderId="0" xfId="0" applyFont="1" applyBorder="1" applyAlignment="1" applyProtection="1">
      <alignment horizontal="left" vertical="center" wrapText="1"/>
    </xf>
    <xf numFmtId="0" fontId="44" fillId="0" borderId="0" xfId="0" applyFont="1" applyBorder="1" applyProtection="1"/>
    <xf numFmtId="0" fontId="50" fillId="0" borderId="0" xfId="0" applyFont="1" applyBorder="1" applyAlignment="1" applyProtection="1">
      <alignment horizontal="center" vertical="center"/>
    </xf>
    <xf numFmtId="0" fontId="44" fillId="0" borderId="0" xfId="0" applyFont="1" applyProtection="1"/>
    <xf numFmtId="0" fontId="50" fillId="3" borderId="0" xfId="0" applyFont="1" applyFill="1" applyAlignment="1">
      <alignment horizontal="center" vertical="center"/>
    </xf>
    <xf numFmtId="0" fontId="44" fillId="0" borderId="0" xfId="0" applyFont="1"/>
    <xf numFmtId="0" fontId="51" fillId="0" borderId="0" xfId="0" applyFont="1" applyBorder="1" applyAlignment="1" applyProtection="1">
      <alignment horizontal="center" vertical="center"/>
    </xf>
    <xf numFmtId="0" fontId="53" fillId="0" borderId="0" xfId="0" applyFont="1" applyBorder="1" applyAlignment="1" applyProtection="1">
      <alignment horizontal="left" vertical="center"/>
    </xf>
    <xf numFmtId="0" fontId="54" fillId="0" borderId="0" xfId="0" applyFont="1" applyBorder="1" applyAlignment="1" applyProtection="1">
      <alignment horizontal="left" vertical="top" wrapText="1"/>
    </xf>
    <xf numFmtId="4" fontId="40" fillId="0" borderId="0" xfId="0" applyNumberFormat="1" applyFont="1" applyBorder="1" applyAlignment="1" applyProtection="1">
      <alignment vertical="center"/>
    </xf>
    <xf numFmtId="4" fontId="56" fillId="0" borderId="32" xfId="0" applyNumberFormat="1" applyFont="1" applyBorder="1" applyAlignment="1" applyProtection="1">
      <alignment vertical="center"/>
    </xf>
    <xf numFmtId="0" fontId="44" fillId="0" borderId="32" xfId="0" applyFont="1" applyBorder="1" applyAlignment="1" applyProtection="1">
      <alignment vertical="center"/>
    </xf>
    <xf numFmtId="164" fontId="57" fillId="0" borderId="0" xfId="0" applyNumberFormat="1" applyFont="1" applyBorder="1" applyAlignment="1" applyProtection="1">
      <alignment vertical="center"/>
    </xf>
    <xf numFmtId="0" fontId="57" fillId="0" borderId="0" xfId="0" applyFont="1" applyBorder="1" applyAlignment="1" applyProtection="1">
      <alignment vertical="center"/>
    </xf>
    <xf numFmtId="4" fontId="58" fillId="0" borderId="0" xfId="0" applyNumberFormat="1" applyFont="1" applyBorder="1" applyAlignment="1" applyProtection="1">
      <alignment vertical="center"/>
    </xf>
    <xf numFmtId="0" fontId="62" fillId="0" borderId="36" xfId="0" applyFont="1" applyBorder="1" applyAlignment="1">
      <alignment horizontal="center" vertical="center"/>
    </xf>
    <xf numFmtId="0" fontId="44" fillId="0" borderId="37" xfId="0" applyFont="1" applyBorder="1" applyAlignment="1">
      <alignment vertical="center"/>
    </xf>
    <xf numFmtId="0" fontId="44" fillId="0" borderId="39" xfId="0" applyFont="1" applyBorder="1" applyAlignment="1">
      <alignment vertical="center"/>
    </xf>
    <xf numFmtId="0" fontId="44" fillId="0" borderId="0" xfId="0" applyFont="1" applyBorder="1" applyAlignment="1">
      <alignment vertical="center"/>
    </xf>
    <xf numFmtId="0" fontId="53" fillId="0" borderId="0" xfId="0" applyFont="1" applyBorder="1" applyAlignment="1" applyProtection="1">
      <alignment vertical="center"/>
    </xf>
    <xf numFmtId="0" fontId="44" fillId="0" borderId="0" xfId="0" applyFont="1" applyBorder="1" applyAlignment="1" applyProtection="1">
      <alignment vertical="center"/>
    </xf>
    <xf numFmtId="0" fontId="54" fillId="5" borderId="34" xfId="0" applyFont="1" applyFill="1" applyBorder="1" applyAlignment="1" applyProtection="1">
      <alignment horizontal="left" vertical="center"/>
    </xf>
    <xf numFmtId="0" fontId="44" fillId="5" borderId="34" xfId="0" applyFont="1" applyFill="1" applyBorder="1" applyAlignment="1" applyProtection="1">
      <alignment vertical="center"/>
    </xf>
    <xf numFmtId="4" fontId="54" fillId="5" borderId="34" xfId="0" applyNumberFormat="1" applyFont="1" applyFill="1" applyBorder="1" applyAlignment="1" applyProtection="1">
      <alignment vertical="center"/>
    </xf>
    <xf numFmtId="0" fontId="44" fillId="5" borderId="35" xfId="0" applyFont="1" applyFill="1" applyBorder="1" applyAlignment="1" applyProtection="1">
      <alignment vertical="center"/>
    </xf>
    <xf numFmtId="0" fontId="54" fillId="0" borderId="0" xfId="0" applyFont="1" applyBorder="1" applyAlignment="1" applyProtection="1">
      <alignment horizontal="left" vertical="center" wrapText="1"/>
    </xf>
    <xf numFmtId="0" fontId="54" fillId="0" borderId="0" xfId="0" applyFont="1" applyBorder="1" applyAlignment="1" applyProtection="1">
      <alignment vertical="center"/>
    </xf>
    <xf numFmtId="0" fontId="53" fillId="6" borderId="33" xfId="0" applyFont="1" applyFill="1" applyBorder="1" applyAlignment="1" applyProtection="1">
      <alignment horizontal="center" vertical="center"/>
    </xf>
    <xf numFmtId="0" fontId="44" fillId="6" borderId="34" xfId="0" applyFont="1" applyFill="1" applyBorder="1" applyAlignment="1" applyProtection="1">
      <alignment vertical="center"/>
    </xf>
    <xf numFmtId="0" fontId="53" fillId="6" borderId="34" xfId="0" applyFont="1" applyFill="1" applyBorder="1" applyAlignment="1" applyProtection="1">
      <alignment horizontal="center" vertical="center"/>
    </xf>
    <xf numFmtId="0" fontId="44" fillId="6" borderId="35" xfId="0" applyFont="1" applyFill="1" applyBorder="1" applyAlignment="1" applyProtection="1">
      <alignment vertical="center"/>
    </xf>
    <xf numFmtId="4" fontId="63" fillId="0" borderId="0" xfId="0" applyNumberFormat="1" applyFont="1" applyBorder="1" applyAlignment="1" applyProtection="1">
      <alignment horizontal="right" vertical="center"/>
    </xf>
    <xf numFmtId="4" fontId="63" fillId="0" borderId="0" xfId="0" applyNumberFormat="1" applyFont="1" applyBorder="1" applyAlignment="1" applyProtection="1">
      <alignment vertical="center"/>
    </xf>
    <xf numFmtId="4" fontId="63" fillId="6" borderId="0" xfId="0" applyNumberFormat="1" applyFont="1" applyFill="1" applyBorder="1" applyAlignment="1" applyProtection="1">
      <alignment vertical="center"/>
    </xf>
    <xf numFmtId="0" fontId="66" fillId="0" borderId="0" xfId="0" applyFont="1" applyBorder="1" applyAlignment="1" applyProtection="1">
      <alignment horizontal="left" vertical="center" wrapText="1"/>
    </xf>
    <xf numFmtId="0" fontId="67" fillId="0" borderId="0" xfId="0" applyFont="1" applyBorder="1" applyAlignment="1" applyProtection="1">
      <alignment vertical="center"/>
    </xf>
    <xf numFmtId="4" fontId="67" fillId="0" borderId="0" xfId="0" applyNumberFormat="1" applyFont="1" applyBorder="1" applyAlignment="1" applyProtection="1">
      <alignment vertical="center"/>
    </xf>
    <xf numFmtId="165" fontId="53" fillId="0" borderId="0" xfId="0" applyNumberFormat="1" applyFont="1" applyBorder="1" applyAlignment="1" applyProtection="1">
      <alignment horizontal="left" vertical="center"/>
    </xf>
    <xf numFmtId="0" fontId="49" fillId="2" borderId="0" xfId="3" applyFont="1" applyFill="1" applyAlignment="1" applyProtection="1">
      <alignment horizontal="center" vertical="center"/>
    </xf>
    <xf numFmtId="0" fontId="52" fillId="0" borderId="0" xfId="0" applyFont="1" applyBorder="1" applyAlignment="1" applyProtection="1">
      <alignment horizontal="left" vertical="center" wrapText="1"/>
    </xf>
    <xf numFmtId="4" fontId="56" fillId="0" borderId="0" xfId="0" applyNumberFormat="1" applyFont="1" applyBorder="1" applyAlignment="1" applyProtection="1">
      <alignment vertical="center"/>
    </xf>
    <xf numFmtId="4" fontId="57" fillId="0" borderId="0" xfId="0" applyNumberFormat="1" applyFont="1" applyBorder="1" applyAlignment="1" applyProtection="1">
      <alignment vertical="center"/>
    </xf>
    <xf numFmtId="0" fontId="53" fillId="6" borderId="0" xfId="0" applyFont="1" applyFill="1" applyBorder="1" applyAlignment="1" applyProtection="1">
      <alignment horizontal="center" vertical="center"/>
    </xf>
    <xf numFmtId="0" fontId="44" fillId="6" borderId="0" xfId="0" applyFont="1" applyFill="1" applyBorder="1" applyAlignment="1" applyProtection="1">
      <alignment vertical="center"/>
    </xf>
    <xf numFmtId="4" fontId="54" fillId="6" borderId="34" xfId="0" applyNumberFormat="1" applyFont="1" applyFill="1" applyBorder="1" applyAlignment="1" applyProtection="1">
      <alignment vertical="center"/>
    </xf>
    <xf numFmtId="4" fontId="71" fillId="0" borderId="0" xfId="0" applyNumberFormat="1" applyFont="1" applyBorder="1" applyAlignment="1" applyProtection="1">
      <alignment vertical="center"/>
    </xf>
    <xf numFmtId="0" fontId="71" fillId="0" borderId="0" xfId="0" applyFont="1" applyBorder="1" applyAlignment="1" applyProtection="1">
      <alignment vertical="center"/>
    </xf>
    <xf numFmtId="4" fontId="69" fillId="0" borderId="0" xfId="0" applyNumberFormat="1" applyFont="1" applyBorder="1" applyAlignment="1" applyProtection="1">
      <alignment vertical="center"/>
    </xf>
    <xf numFmtId="0" fontId="71" fillId="0" borderId="0" xfId="0" applyFont="1" applyBorder="1" applyAlignment="1" applyProtection="1">
      <alignment horizontal="left" vertical="center"/>
    </xf>
    <xf numFmtId="4" fontId="70" fillId="0" borderId="0" xfId="0" applyNumberFormat="1" applyFont="1" applyBorder="1" applyAlignment="1" applyProtection="1">
      <alignment vertical="center"/>
    </xf>
    <xf numFmtId="0" fontId="70" fillId="0" borderId="0" xfId="0" applyFont="1" applyBorder="1" applyAlignment="1" applyProtection="1">
      <alignment vertical="center"/>
    </xf>
    <xf numFmtId="0" fontId="53" fillId="6" borderId="45" xfId="0" applyFont="1" applyFill="1" applyBorder="1" applyAlignment="1" applyProtection="1">
      <alignment horizontal="center" vertical="center" wrapText="1"/>
    </xf>
    <xf numFmtId="0" fontId="44" fillId="6" borderId="45" xfId="0" applyFont="1" applyFill="1" applyBorder="1" applyAlignment="1" applyProtection="1">
      <alignment horizontal="center" vertical="center" wrapText="1"/>
    </xf>
    <xf numFmtId="0" fontId="72" fillId="6" borderId="45" xfId="0" applyFont="1" applyFill="1" applyBorder="1" applyAlignment="1" applyProtection="1">
      <alignment horizontal="center" vertical="center" wrapText="1"/>
    </xf>
    <xf numFmtId="0" fontId="44" fillId="6" borderId="46" xfId="0" applyFont="1" applyFill="1" applyBorder="1" applyAlignment="1" applyProtection="1">
      <alignment horizontal="center" vertical="center" wrapText="1"/>
    </xf>
    <xf numFmtId="4" fontId="63" fillId="0" borderId="37" xfId="0" applyNumberFormat="1" applyFont="1" applyBorder="1" applyAlignment="1" applyProtection="1"/>
    <xf numFmtId="4" fontId="54" fillId="0" borderId="37" xfId="0" applyNumberFormat="1" applyFont="1" applyBorder="1" applyAlignment="1" applyProtection="1">
      <alignment vertical="center"/>
    </xf>
    <xf numFmtId="0" fontId="77" fillId="0" borderId="37" xfId="0" applyFont="1" applyBorder="1" applyAlignment="1" applyProtection="1">
      <alignment horizontal="left" vertical="center" wrapText="1"/>
    </xf>
    <xf numFmtId="0" fontId="77" fillId="0" borderId="0" xfId="0" applyFont="1" applyBorder="1" applyAlignment="1" applyProtection="1">
      <alignment vertical="center"/>
    </xf>
    <xf numFmtId="0" fontId="76" fillId="0" borderId="49" xfId="0" applyFont="1" applyBorder="1" applyAlignment="1" applyProtection="1">
      <alignment horizontal="left" vertical="center" wrapText="1"/>
    </xf>
    <xf numFmtId="0" fontId="76" fillId="0" borderId="49" xfId="0" applyFont="1" applyBorder="1" applyAlignment="1" applyProtection="1">
      <alignment vertical="center"/>
    </xf>
    <xf numFmtId="4" fontId="76" fillId="0" borderId="49" xfId="0" applyNumberFormat="1" applyFont="1" applyBorder="1" applyAlignment="1" applyProtection="1">
      <alignment vertical="center"/>
      <protection locked="0"/>
    </xf>
    <xf numFmtId="0" fontId="76" fillId="0" borderId="49" xfId="0" applyFont="1" applyBorder="1" applyAlignment="1" applyProtection="1">
      <alignment vertical="center"/>
      <protection locked="0"/>
    </xf>
    <xf numFmtId="0" fontId="44" fillId="0" borderId="49" xfId="0" applyFont="1" applyBorder="1" applyAlignment="1" applyProtection="1">
      <alignment vertical="center"/>
      <protection locked="0"/>
    </xf>
    <xf numFmtId="4" fontId="70" fillId="0" borderId="42" xfId="0" applyNumberFormat="1" applyFont="1" applyBorder="1" applyAlignment="1" applyProtection="1"/>
    <xf numFmtId="4" fontId="70" fillId="0" borderId="42" xfId="0" applyNumberFormat="1" applyFont="1" applyBorder="1" applyAlignment="1" applyProtection="1">
      <alignment vertical="center"/>
    </xf>
    <xf numFmtId="0" fontId="76" fillId="0" borderId="44" xfId="0" applyFont="1" applyBorder="1" applyAlignment="1" applyProtection="1">
      <alignment horizontal="center" vertical="center" wrapText="1"/>
    </xf>
    <xf numFmtId="0" fontId="76" fillId="0" borderId="45" xfId="0" applyFont="1" applyBorder="1" applyAlignment="1" applyProtection="1">
      <alignment horizontal="center" vertical="center" wrapText="1"/>
    </xf>
    <xf numFmtId="0" fontId="76" fillId="0" borderId="50" xfId="0" applyFont="1" applyBorder="1" applyAlignment="1" applyProtection="1">
      <alignment horizontal="center" vertical="center" wrapText="1"/>
    </xf>
    <xf numFmtId="4" fontId="71" fillId="0" borderId="45" xfId="0" applyNumberFormat="1" applyFont="1" applyBorder="1" applyAlignment="1" applyProtection="1"/>
    <xf numFmtId="4" fontId="71" fillId="0" borderId="45" xfId="0" applyNumberFormat="1" applyFont="1" applyBorder="1" applyAlignment="1" applyProtection="1">
      <alignment vertical="center"/>
    </xf>
    <xf numFmtId="0" fontId="44" fillId="0" borderId="49" xfId="0" applyFont="1" applyBorder="1" applyAlignment="1" applyProtection="1">
      <alignment horizontal="left" vertical="center" wrapText="1"/>
    </xf>
    <xf numFmtId="0" fontId="44" fillId="0" borderId="49" xfId="0" applyFont="1" applyBorder="1" applyAlignment="1" applyProtection="1">
      <alignment vertical="center"/>
    </xf>
    <xf numFmtId="4" fontId="44" fillId="0" borderId="49" xfId="0" applyNumberFormat="1" applyFont="1" applyBorder="1" applyAlignment="1" applyProtection="1">
      <alignment vertical="center"/>
      <protection locked="0"/>
    </xf>
    <xf numFmtId="4" fontId="71" fillId="0" borderId="45" xfId="0" applyNumberFormat="1" applyFont="1" applyBorder="1" applyAlignment="1" applyProtection="1">
      <protection locked="0"/>
    </xf>
    <xf numFmtId="4" fontId="71" fillId="0" borderId="45" xfId="0" applyNumberFormat="1" applyFont="1" applyBorder="1" applyAlignment="1" applyProtection="1">
      <alignment vertical="center"/>
      <protection locked="0"/>
    </xf>
    <xf numFmtId="0" fontId="53" fillId="0" borderId="0" xfId="0" applyFont="1" applyBorder="1" applyAlignment="1">
      <alignment horizontal="left" vertical="center"/>
    </xf>
    <xf numFmtId="0" fontId="44" fillId="0" borderId="0" xfId="0" applyFont="1" applyBorder="1"/>
    <xf numFmtId="0" fontId="58" fillId="0" borderId="0" xfId="0" applyFont="1" applyAlignment="1">
      <alignment horizontal="left" vertical="top" wrapText="1"/>
    </xf>
    <xf numFmtId="0" fontId="44" fillId="0" borderId="0" xfId="0" applyFont="1" applyAlignment="1">
      <alignment vertical="center"/>
    </xf>
    <xf numFmtId="0" fontId="57" fillId="0" borderId="0" xfId="0" applyFont="1" applyAlignment="1">
      <alignment vertical="center"/>
    </xf>
    <xf numFmtId="0" fontId="54" fillId="0" borderId="0" xfId="0" applyFont="1" applyBorder="1" applyAlignment="1">
      <alignment horizontal="left" vertical="top" wrapText="1"/>
    </xf>
    <xf numFmtId="49" fontId="53" fillId="4" borderId="0" xfId="0" applyNumberFormat="1" applyFont="1" applyFill="1" applyBorder="1" applyAlignment="1" applyProtection="1">
      <alignment horizontal="left" vertical="center"/>
      <protection locked="0"/>
    </xf>
    <xf numFmtId="0" fontId="53" fillId="0" borderId="0" xfId="0" applyFont="1" applyBorder="1" applyAlignment="1">
      <alignment horizontal="left" vertical="center" wrapText="1"/>
    </xf>
    <xf numFmtId="4" fontId="56" fillId="0" borderId="32" xfId="0" applyNumberFormat="1" applyFont="1" applyBorder="1" applyAlignment="1">
      <alignment vertical="center"/>
    </xf>
    <xf numFmtId="0" fontId="44" fillId="0" borderId="32" xfId="0" applyFont="1" applyBorder="1" applyAlignment="1">
      <alignment vertical="center"/>
    </xf>
    <xf numFmtId="0" fontId="57" fillId="0" borderId="0" xfId="0" applyFont="1" applyBorder="1" applyAlignment="1">
      <alignment horizontal="right" vertical="center"/>
    </xf>
    <xf numFmtId="164" fontId="57" fillId="0" borderId="0" xfId="0" applyNumberFormat="1" applyFont="1" applyBorder="1" applyAlignment="1">
      <alignment horizontal="center" vertical="center"/>
    </xf>
    <xf numFmtId="0" fontId="57" fillId="0" borderId="0" xfId="0" applyFont="1" applyBorder="1" applyAlignment="1">
      <alignment vertical="center"/>
    </xf>
    <xf numFmtId="4" fontId="58" fillId="0" borderId="0" xfId="0" applyNumberFormat="1" applyFont="1" applyBorder="1" applyAlignment="1">
      <alignment vertical="center"/>
    </xf>
    <xf numFmtId="0" fontId="54" fillId="0" borderId="0" xfId="0" applyFont="1" applyAlignment="1">
      <alignment horizontal="left" vertical="center" wrapText="1"/>
    </xf>
    <xf numFmtId="0" fontId="54" fillId="0" borderId="0" xfId="0" applyFont="1" applyAlignment="1">
      <alignment vertical="center"/>
    </xf>
    <xf numFmtId="0" fontId="54" fillId="5" borderId="34" xfId="0" applyFont="1" applyFill="1" applyBorder="1" applyAlignment="1">
      <alignment horizontal="left" vertical="center"/>
    </xf>
    <xf numFmtId="0" fontId="44" fillId="5" borderId="34" xfId="0" applyFont="1" applyFill="1" applyBorder="1" applyAlignment="1">
      <alignment vertical="center"/>
    </xf>
    <xf numFmtId="4" fontId="54" fillId="5" borderId="34" xfId="0" applyNumberFormat="1" applyFont="1" applyFill="1" applyBorder="1" applyAlignment="1">
      <alignment vertical="center"/>
    </xf>
    <xf numFmtId="0" fontId="44" fillId="5" borderId="35" xfId="0" applyFont="1" applyFill="1" applyBorder="1" applyAlignment="1">
      <alignment vertical="center"/>
    </xf>
    <xf numFmtId="165" fontId="53" fillId="0" borderId="0" xfId="0" applyNumberFormat="1" applyFont="1" applyAlignment="1">
      <alignment horizontal="left" vertical="center"/>
    </xf>
    <xf numFmtId="0" fontId="53" fillId="0" borderId="0" xfId="0" applyFont="1" applyAlignment="1">
      <alignment vertical="center"/>
    </xf>
    <xf numFmtId="0" fontId="53" fillId="6" borderId="33" xfId="0" applyFont="1" applyFill="1" applyBorder="1" applyAlignment="1">
      <alignment horizontal="center" vertical="center"/>
    </xf>
    <xf numFmtId="0" fontId="44" fillId="6" borderId="34" xfId="0" applyFont="1" applyFill="1" applyBorder="1" applyAlignment="1">
      <alignment vertical="center"/>
    </xf>
    <xf numFmtId="0" fontId="53" fillId="6" borderId="34" xfId="0" applyFont="1" applyFill="1" applyBorder="1" applyAlignment="1">
      <alignment horizontal="center" vertical="center"/>
    </xf>
    <xf numFmtId="0" fontId="53" fillId="6" borderId="34" xfId="0" applyFont="1" applyFill="1" applyBorder="1" applyAlignment="1">
      <alignment horizontal="right" vertical="center"/>
    </xf>
    <xf numFmtId="4" fontId="63" fillId="0" borderId="0" xfId="0" applyNumberFormat="1" applyFont="1" applyAlignment="1">
      <alignment horizontal="right" vertical="center"/>
    </xf>
    <xf numFmtId="4" fontId="63" fillId="0" borderId="0" xfId="0" applyNumberFormat="1" applyFont="1" applyAlignment="1">
      <alignment vertical="center"/>
    </xf>
    <xf numFmtId="0" fontId="66" fillId="0" borderId="0" xfId="0" applyFont="1" applyAlignment="1">
      <alignment horizontal="left" vertical="center" wrapText="1"/>
    </xf>
    <xf numFmtId="0" fontId="67" fillId="0" borderId="0" xfId="0" applyFont="1" applyAlignment="1">
      <alignment vertical="center"/>
    </xf>
    <xf numFmtId="4" fontId="67" fillId="0" borderId="0" xfId="0" applyNumberFormat="1" applyFont="1" applyAlignment="1">
      <alignment vertical="center"/>
    </xf>
    <xf numFmtId="0" fontId="52" fillId="0" borderId="0" xfId="0" applyFont="1" applyAlignment="1" applyProtection="1">
      <alignment horizontal="left" vertical="center" wrapText="1"/>
    </xf>
    <xf numFmtId="0" fontId="44" fillId="0" borderId="0" xfId="0" applyFont="1" applyAlignment="1" applyProtection="1">
      <alignment vertical="center"/>
    </xf>
    <xf numFmtId="0" fontId="54" fillId="0" borderId="0" xfId="0" applyFont="1" applyAlignment="1" applyProtection="1">
      <alignment horizontal="left" vertical="center" wrapText="1"/>
    </xf>
    <xf numFmtId="0" fontId="44" fillId="2" borderId="0" xfId="0" applyFont="1" applyFill="1" applyProtection="1"/>
    <xf numFmtId="0" fontId="44" fillId="0" borderId="0" xfId="0" applyFont="1" applyBorder="1" applyAlignment="1" applyProtection="1">
      <alignment vertical="center" wrapText="1"/>
    </xf>
    <xf numFmtId="0" fontId="84" fillId="0" borderId="54" xfId="5" quotePrefix="1" applyFont="1" applyFill="1" applyBorder="1" applyAlignment="1">
      <alignment horizontal="center"/>
    </xf>
    <xf numFmtId="0" fontId="2" fillId="0" borderId="55" xfId="5" applyFill="1" applyBorder="1" applyAlignment="1">
      <alignment horizontal="center"/>
    </xf>
    <xf numFmtId="0" fontId="2" fillId="0" borderId="56" xfId="5" applyFill="1" applyBorder="1" applyAlignment="1">
      <alignment horizontal="center"/>
    </xf>
    <xf numFmtId="0" fontId="84" fillId="0" borderId="57" xfId="5" quotePrefix="1" applyFont="1" applyFill="1" applyBorder="1" applyAlignment="1">
      <alignment horizontal="center"/>
    </xf>
    <xf numFmtId="0" fontId="2" fillId="0" borderId="58" xfId="5" applyFill="1" applyBorder="1" applyAlignment="1">
      <alignment horizontal="center"/>
    </xf>
    <xf numFmtId="0" fontId="2" fillId="0" borderId="59" xfId="5" applyFill="1" applyBorder="1" applyAlignment="1">
      <alignment horizontal="center"/>
    </xf>
    <xf numFmtId="0" fontId="93" fillId="0" borderId="58" xfId="5" applyFont="1" applyFill="1" applyBorder="1" applyAlignment="1"/>
    <xf numFmtId="0" fontId="84" fillId="0" borderId="0" xfId="5" quotePrefix="1" applyFont="1" applyFill="1" applyBorder="1" applyAlignment="1">
      <alignment horizontal="center"/>
    </xf>
    <xf numFmtId="0" fontId="2" fillId="0" borderId="0" xfId="5" applyFill="1" applyBorder="1" applyAlignment="1">
      <alignment horizontal="center"/>
    </xf>
    <xf numFmtId="0" fontId="84" fillId="0" borderId="58" xfId="5" quotePrefix="1" applyFont="1" applyFill="1" applyBorder="1" applyAlignment="1">
      <alignment horizontal="center"/>
    </xf>
    <xf numFmtId="0" fontId="90" fillId="0" borderId="75" xfId="5" applyFont="1" applyFill="1" applyBorder="1" applyAlignment="1"/>
    <xf numFmtId="0" fontId="2" fillId="0" borderId="0" xfId="5" applyFill="1" applyBorder="1" applyAlignment="1"/>
    <xf numFmtId="0" fontId="90" fillId="0" borderId="92" xfId="5" applyFont="1" applyFill="1" applyBorder="1" applyAlignment="1"/>
    <xf numFmtId="0" fontId="90" fillId="0" borderId="85" xfId="5" applyFont="1" applyFill="1" applyBorder="1" applyAlignment="1"/>
    <xf numFmtId="0" fontId="2" fillId="0" borderId="85" xfId="5" applyFill="1" applyBorder="1" applyAlignment="1"/>
    <xf numFmtId="0" fontId="92" fillId="0" borderId="58" xfId="5" applyFont="1" applyFill="1" applyBorder="1" applyAlignment="1"/>
    <xf numFmtId="2" fontId="93" fillId="0" borderId="0" xfId="5" applyNumberFormat="1" applyFont="1" applyBorder="1" applyAlignment="1">
      <alignment vertical="center" wrapText="1"/>
    </xf>
    <xf numFmtId="0" fontId="2" fillId="0" borderId="0" xfId="5" applyBorder="1" applyAlignment="1">
      <alignment vertical="center" wrapText="1"/>
    </xf>
    <xf numFmtId="0" fontId="93" fillId="0" borderId="0" xfId="5" applyFont="1" applyFill="1" applyBorder="1" applyAlignment="1"/>
  </cellXfs>
  <cellStyles count="6">
    <cellStyle name="Hypertextový odkaz" xfId="1" builtinId="8"/>
    <cellStyle name="Hypertextový odkaz 2" xfId="3"/>
    <cellStyle name="Normální" xfId="0" builtinId="0" customBuiltin="1"/>
    <cellStyle name="Normální 2" xfId="2"/>
    <cellStyle name="normální 3" xfId="4"/>
    <cellStyle name="normální 4" xfId="5"/>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file:///C:\KROSplusData\System\Temp\radA4564.tmp" TargetMode="External"/><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file:///C:\KROSplusData\System\Temp\rad79C25.tmp" TargetMode="External"/><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3" Type="http://schemas.openxmlformats.org/officeDocument/2006/relationships/image" Target="file:///C:\KROSplusData\System\Temp\rad77B2A.tmp" TargetMode="External"/><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3" Type="http://schemas.openxmlformats.org/officeDocument/2006/relationships/image" Target="file:///C:\KROSplusData\System\Temp\radC0331.tmp" TargetMode="External"/><Relationship Id="rId2" Type="http://schemas.openxmlformats.org/officeDocument/2006/relationships/image" Target="../media/image2.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3" Type="http://schemas.openxmlformats.org/officeDocument/2006/relationships/image" Target="file:///C:\KROSplusData\System\Temp\rad6F812.tmp" TargetMode="External"/><Relationship Id="rId2" Type="http://schemas.openxmlformats.org/officeDocument/2006/relationships/image" Target="../media/image2.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266700</xdr:colOff>
      <xdr:row>1</xdr:row>
      <xdr:rowOff>0</xdr:rowOff>
    </xdr:to>
    <xdr:pic>
      <xdr:nvPicPr>
        <xdr:cNvPr id="2" name="Obrázek 1">
          <a:hlinkClick xmlns:r="http://schemas.openxmlformats.org/officeDocument/2006/relationships" r:id="rId1" tooltip="http://www.pro-rozpocty.cz/software-a-data/kros-4-ocenovani-a-rizeni-stavebni-vyroby/"/>
        </xdr:cNvPr>
        <xdr:cNvPicPr>
          <a:picLocks/>
        </xdr:cNvPicPr>
      </xdr:nvPicPr>
      <xdr:blipFill>
        <a:blip xmlns:r="http://schemas.openxmlformats.org/officeDocument/2006/relationships" r:embed="rId2" r:link="rId3" cstate="print">
          <a:extLst>
            <a:ext uri="{28A0092B-C50C-407E-A947-70E740481C1C}">
              <a14:useLocalDpi xmlns:a14="http://schemas.microsoft.com/office/drawing/2010/main" val="0"/>
            </a:ext>
          </a:extLst>
        </a:blip>
        <a:stretch>
          <a:fillRect/>
        </a:stretch>
      </xdr:blipFill>
      <xdr:spPr>
        <a:xfrm>
          <a:off x="0" y="0"/>
          <a:ext cx="266700" cy="266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276225</xdr:colOff>
      <xdr:row>1</xdr:row>
      <xdr:rowOff>0</xdr:rowOff>
    </xdr:to>
    <xdr:pic>
      <xdr:nvPicPr>
        <xdr:cNvPr id="2" name="Obrázek 1">
          <a:hlinkClick xmlns:r="http://schemas.openxmlformats.org/officeDocument/2006/relationships" r:id="rId1" tooltip="http://www.pro-rozpocty.cz/software-a-data/kros-4-ocenovani-a-rizeni-stavebni-vyroby/"/>
        </xdr:cNvPr>
        <xdr:cNvPicPr>
          <a:picLocks/>
        </xdr:cNvPicPr>
      </xdr:nvPicPr>
      <xdr:blipFill>
        <a:blip xmlns:r="http://schemas.openxmlformats.org/officeDocument/2006/relationships" r:embed="rId2" r:link="rId3" cstate="print">
          <a:extLst>
            <a:ext uri="{28A0092B-C50C-407E-A947-70E740481C1C}">
              <a14:useLocalDpi xmlns:a14="http://schemas.microsoft.com/office/drawing/2010/main" val="0"/>
            </a:ext>
          </a:extLst>
        </a:blip>
        <a:stretch>
          <a:fillRect/>
        </a:stretch>
      </xdr:blipFill>
      <xdr:spPr>
        <a:xfrm>
          <a:off x="0" y="0"/>
          <a:ext cx="276225" cy="2762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276225</xdr:colOff>
      <xdr:row>1</xdr:row>
      <xdr:rowOff>0</xdr:rowOff>
    </xdr:to>
    <xdr:pic>
      <xdr:nvPicPr>
        <xdr:cNvPr id="2" name="Obrázek 1">
          <a:hlinkClick xmlns:r="http://schemas.openxmlformats.org/officeDocument/2006/relationships" r:id="rId1" tooltip="http://www.pro-rozpocty.cz/software-a-data/kros-4-ocenovani-a-rizeni-stavebni-vyroby/"/>
        </xdr:cNvPr>
        <xdr:cNvPicPr>
          <a:picLocks/>
        </xdr:cNvPicPr>
      </xdr:nvPicPr>
      <xdr:blipFill>
        <a:blip xmlns:r="http://schemas.openxmlformats.org/officeDocument/2006/relationships" r:embed="rId2" r:link="rId3" cstate="print">
          <a:extLst>
            <a:ext uri="{28A0092B-C50C-407E-A947-70E740481C1C}">
              <a14:useLocalDpi xmlns:a14="http://schemas.microsoft.com/office/drawing/2010/main" val="0"/>
            </a:ext>
          </a:extLst>
        </a:blip>
        <a:stretch>
          <a:fillRect/>
        </a:stretch>
      </xdr:blipFill>
      <xdr:spPr>
        <a:xfrm>
          <a:off x="0" y="0"/>
          <a:ext cx="276225" cy="27622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266700</xdr:colOff>
      <xdr:row>1</xdr:row>
      <xdr:rowOff>0</xdr:rowOff>
    </xdr:to>
    <xdr:pic>
      <xdr:nvPicPr>
        <xdr:cNvPr id="2" name="Obrázek 1" descr="C:\KROSplusData\System\Temp\radC0331.tmp">
          <a:hlinkClick xmlns:r="http://schemas.openxmlformats.org/officeDocument/2006/relationships" r:id="rId1" tooltip="http://www.pro-rozpocty.cz/software-a-data/kros-4-ocenovani-a-rizeni-stavebni-vyroby/"/>
        </xdr:cNvPr>
        <xdr:cNvPicPr>
          <a:picLocks/>
        </xdr:cNvPicPr>
      </xdr:nvPicPr>
      <xdr:blipFill>
        <a:blip xmlns:r="http://schemas.openxmlformats.org/officeDocument/2006/relationships" r:embed="rId2" r:link="rId3" cstate="print"/>
        <a:srcRect/>
        <a:stretch>
          <a:fillRect/>
        </a:stretch>
      </xdr:blipFill>
      <xdr:spPr bwMode="auto">
        <a:xfrm>
          <a:off x="0" y="0"/>
          <a:ext cx="266700" cy="266700"/>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276225</xdr:colOff>
      <xdr:row>1</xdr:row>
      <xdr:rowOff>0</xdr:rowOff>
    </xdr:to>
    <xdr:pic>
      <xdr:nvPicPr>
        <xdr:cNvPr id="2" name="Obrázek 1" descr="C:\KROSplusData\System\Temp\rad6F812.tmp">
          <a:hlinkClick xmlns:r="http://schemas.openxmlformats.org/officeDocument/2006/relationships" r:id="rId1" tooltip="http://www.pro-rozpocty.cz/software-a-data/kros-4-ocenovani-a-rizeni-stavebni-vyroby/"/>
        </xdr:cNvPr>
        <xdr:cNvPicPr>
          <a:picLocks/>
        </xdr:cNvPicPr>
      </xdr:nvPicPr>
      <xdr:blipFill>
        <a:blip xmlns:r="http://schemas.openxmlformats.org/officeDocument/2006/relationships" r:embed="rId2" r:link="rId3" cstate="print"/>
        <a:srcRect/>
        <a:stretch>
          <a:fillRect/>
        </a:stretch>
      </xdr:blipFill>
      <xdr:spPr bwMode="auto">
        <a:xfrm>
          <a:off x="0" y="0"/>
          <a:ext cx="276225" cy="2762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5"/>
  <sheetViews>
    <sheetView showGridLines="0" tabSelected="1" view="pageBreakPreview" zoomScaleSheetLayoutView="100" workbookViewId="0">
      <pane ySplit="1" topLeftCell="A2" activePane="bottomLeft" state="frozen"/>
      <selection pane="bottomLeft" activeCell="AM44" sqref="AM44:AN44"/>
    </sheetView>
  </sheetViews>
  <sheetFormatPr defaultRowHeight="13.5" x14ac:dyDescent="0.3"/>
  <cols>
    <col min="1" max="1" width="8.33203125" style="492" customWidth="1"/>
    <col min="2" max="2" width="1.6640625" style="492" customWidth="1"/>
    <col min="3" max="3" width="4.1640625" style="492" customWidth="1"/>
    <col min="4" max="33" width="2.6640625" style="492" customWidth="1"/>
    <col min="34" max="34" width="3.33203125" style="492" customWidth="1"/>
    <col min="35" max="35" width="31.6640625" style="492" customWidth="1"/>
    <col min="36" max="37" width="2.5" style="492" customWidth="1"/>
    <col min="38" max="38" width="8.33203125" style="492" customWidth="1"/>
    <col min="39" max="39" width="3.33203125" style="492" customWidth="1"/>
    <col min="40" max="40" width="13.33203125" style="492" customWidth="1"/>
    <col min="41" max="41" width="7.5" style="492" customWidth="1"/>
    <col min="42" max="42" width="4.1640625" style="492" customWidth="1"/>
    <col min="43" max="43" width="15.6640625" style="492"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x14ac:dyDescent="0.3">
      <c r="A1" s="118" t="s">
        <v>0</v>
      </c>
      <c r="B1" s="119"/>
      <c r="C1" s="119"/>
      <c r="D1" s="120" t="s">
        <v>1</v>
      </c>
      <c r="E1" s="119"/>
      <c r="F1" s="119"/>
      <c r="G1" s="119"/>
      <c r="H1" s="119"/>
      <c r="I1" s="119"/>
      <c r="J1" s="119"/>
      <c r="K1" s="491" t="s">
        <v>1346</v>
      </c>
      <c r="L1" s="491"/>
      <c r="M1" s="491"/>
      <c r="N1" s="491"/>
      <c r="O1" s="491"/>
      <c r="P1" s="491"/>
      <c r="Q1" s="491"/>
      <c r="R1" s="491"/>
      <c r="S1" s="491"/>
      <c r="T1" s="119"/>
      <c r="U1" s="119"/>
      <c r="V1" s="119"/>
      <c r="W1" s="491" t="s">
        <v>1347</v>
      </c>
      <c r="X1" s="491"/>
      <c r="Y1" s="491"/>
      <c r="Z1" s="491"/>
      <c r="AA1" s="491"/>
      <c r="AB1" s="491"/>
      <c r="AC1" s="491"/>
      <c r="AD1" s="491"/>
      <c r="AE1" s="491"/>
      <c r="AF1" s="491"/>
      <c r="AG1" s="491"/>
      <c r="AH1" s="491"/>
      <c r="AI1" s="598"/>
      <c r="AJ1" s="490"/>
      <c r="AK1" s="490"/>
      <c r="AL1" s="490"/>
      <c r="AM1" s="490"/>
      <c r="AN1" s="490"/>
      <c r="AO1" s="490"/>
      <c r="AP1" s="490"/>
      <c r="AQ1" s="490"/>
      <c r="AR1" s="15"/>
      <c r="AS1" s="15"/>
      <c r="AT1" s="15"/>
      <c r="AU1" s="15"/>
      <c r="AV1" s="15"/>
      <c r="AW1" s="15"/>
      <c r="AX1" s="15"/>
      <c r="AY1" s="15"/>
      <c r="AZ1" s="15"/>
      <c r="BA1" s="14" t="s">
        <v>2</v>
      </c>
      <c r="BB1" s="14" t="s">
        <v>3</v>
      </c>
      <c r="BC1" s="15"/>
      <c r="BD1" s="15"/>
      <c r="BE1" s="15"/>
      <c r="BF1" s="15"/>
      <c r="BG1" s="15"/>
      <c r="BH1" s="15"/>
      <c r="BI1" s="15"/>
      <c r="BJ1" s="15"/>
      <c r="BK1" s="15"/>
      <c r="BL1" s="15"/>
      <c r="BM1" s="15"/>
      <c r="BN1" s="15"/>
      <c r="BO1" s="15"/>
      <c r="BP1" s="15"/>
      <c r="BQ1" s="15"/>
      <c r="BR1" s="15"/>
      <c r="BT1" s="16" t="s">
        <v>4</v>
      </c>
      <c r="BU1" s="16" t="s">
        <v>4</v>
      </c>
      <c r="BV1" s="16" t="s">
        <v>5</v>
      </c>
    </row>
    <row r="2" spans="1:74" ht="36.950000000000003" customHeight="1" x14ac:dyDescent="0.3">
      <c r="AR2" s="924" t="s">
        <v>6</v>
      </c>
      <c r="AS2" s="925"/>
      <c r="AT2" s="925"/>
      <c r="AU2" s="925"/>
      <c r="AV2" s="925"/>
      <c r="AW2" s="925"/>
      <c r="AX2" s="925"/>
      <c r="AY2" s="925"/>
      <c r="AZ2" s="925"/>
      <c r="BA2" s="925"/>
      <c r="BB2" s="925"/>
      <c r="BC2" s="925"/>
      <c r="BD2" s="925"/>
      <c r="BE2" s="925"/>
      <c r="BS2" s="17" t="s">
        <v>7</v>
      </c>
      <c r="BT2" s="17" t="s">
        <v>8</v>
      </c>
    </row>
    <row r="3" spans="1:74" ht="6.95" customHeight="1" x14ac:dyDescent="0.3">
      <c r="B3" s="493"/>
      <c r="C3" s="494"/>
      <c r="D3" s="494"/>
      <c r="E3" s="494"/>
      <c r="F3" s="494"/>
      <c r="G3" s="494"/>
      <c r="H3" s="494"/>
      <c r="I3" s="494"/>
      <c r="J3" s="494"/>
      <c r="K3" s="494"/>
      <c r="L3" s="494"/>
      <c r="M3" s="494"/>
      <c r="N3" s="494"/>
      <c r="O3" s="494"/>
      <c r="P3" s="494"/>
      <c r="Q3" s="494"/>
      <c r="R3" s="494"/>
      <c r="S3" s="494"/>
      <c r="T3" s="494"/>
      <c r="U3" s="494"/>
      <c r="V3" s="494"/>
      <c r="W3" s="494"/>
      <c r="X3" s="494"/>
      <c r="Y3" s="494"/>
      <c r="Z3" s="494"/>
      <c r="AA3" s="494"/>
      <c r="AB3" s="494"/>
      <c r="AC3" s="494"/>
      <c r="AD3" s="494"/>
      <c r="AE3" s="494"/>
      <c r="AF3" s="494"/>
      <c r="AG3" s="494"/>
      <c r="AH3" s="494"/>
      <c r="AI3" s="494"/>
      <c r="AJ3" s="494"/>
      <c r="AK3" s="494"/>
      <c r="AL3" s="494"/>
      <c r="AM3" s="494"/>
      <c r="AN3" s="494"/>
      <c r="AO3" s="494"/>
      <c r="AP3" s="494"/>
      <c r="AQ3" s="495"/>
      <c r="BS3" s="17" t="s">
        <v>9</v>
      </c>
      <c r="BT3" s="17" t="s">
        <v>10</v>
      </c>
    </row>
    <row r="4" spans="1:74" ht="36.950000000000003" customHeight="1" x14ac:dyDescent="0.3">
      <c r="B4" s="496"/>
      <c r="C4" s="501"/>
      <c r="D4" s="498" t="s">
        <v>11</v>
      </c>
      <c r="E4" s="501"/>
      <c r="F4" s="501"/>
      <c r="G4" s="501"/>
      <c r="H4" s="501"/>
      <c r="I4" s="501"/>
      <c r="J4" s="501"/>
      <c r="K4" s="501"/>
      <c r="L4" s="501"/>
      <c r="M4" s="501"/>
      <c r="N4" s="501"/>
      <c r="O4" s="501"/>
      <c r="P4" s="501"/>
      <c r="Q4" s="501"/>
      <c r="R4" s="501"/>
      <c r="S4" s="501"/>
      <c r="T4" s="501"/>
      <c r="U4" s="501"/>
      <c r="V4" s="501"/>
      <c r="W4" s="501"/>
      <c r="X4" s="501"/>
      <c r="Y4" s="501"/>
      <c r="Z4" s="501"/>
      <c r="AA4" s="501"/>
      <c r="AB4" s="501"/>
      <c r="AC4" s="501"/>
      <c r="AD4" s="501"/>
      <c r="AE4" s="501"/>
      <c r="AF4" s="501"/>
      <c r="AG4" s="501"/>
      <c r="AH4" s="501"/>
      <c r="AI4" s="501"/>
      <c r="AJ4" s="501"/>
      <c r="AK4" s="501"/>
      <c r="AL4" s="501"/>
      <c r="AM4" s="501"/>
      <c r="AN4" s="501"/>
      <c r="AO4" s="501"/>
      <c r="AP4" s="501"/>
      <c r="AQ4" s="499"/>
      <c r="AS4" s="18" t="s">
        <v>12</v>
      </c>
      <c r="BE4" s="19" t="s">
        <v>13</v>
      </c>
      <c r="BS4" s="17" t="s">
        <v>14</v>
      </c>
    </row>
    <row r="5" spans="1:74" ht="14.45" customHeight="1" x14ac:dyDescent="0.3">
      <c r="B5" s="496"/>
      <c r="C5" s="501"/>
      <c r="D5" s="508" t="s">
        <v>15</v>
      </c>
      <c r="E5" s="501"/>
      <c r="F5" s="501"/>
      <c r="G5" s="501"/>
      <c r="H5" s="501"/>
      <c r="I5" s="501"/>
      <c r="J5" s="501"/>
      <c r="K5" s="943" t="s">
        <v>16</v>
      </c>
      <c r="L5" s="944"/>
      <c r="M5" s="944"/>
      <c r="N5" s="944"/>
      <c r="O5" s="944"/>
      <c r="P5" s="944"/>
      <c r="Q5" s="944"/>
      <c r="R5" s="944"/>
      <c r="S5" s="944"/>
      <c r="T5" s="944"/>
      <c r="U5" s="944"/>
      <c r="V5" s="944"/>
      <c r="W5" s="944"/>
      <c r="X5" s="944"/>
      <c r="Y5" s="944"/>
      <c r="Z5" s="944"/>
      <c r="AA5" s="944"/>
      <c r="AB5" s="944"/>
      <c r="AC5" s="944"/>
      <c r="AD5" s="944"/>
      <c r="AE5" s="944"/>
      <c r="AF5" s="944"/>
      <c r="AG5" s="944"/>
      <c r="AH5" s="944"/>
      <c r="AI5" s="944"/>
      <c r="AJ5" s="944"/>
      <c r="AK5" s="944"/>
      <c r="AL5" s="944"/>
      <c r="AM5" s="944"/>
      <c r="AN5" s="944"/>
      <c r="AO5" s="944"/>
      <c r="AP5" s="501"/>
      <c r="AQ5" s="499"/>
      <c r="BE5" s="940" t="s">
        <v>17</v>
      </c>
      <c r="BS5" s="17" t="s">
        <v>7</v>
      </c>
    </row>
    <row r="6" spans="1:74" ht="36.950000000000003" customHeight="1" x14ac:dyDescent="0.3">
      <c r="B6" s="496"/>
      <c r="C6" s="501"/>
      <c r="D6" s="599" t="s">
        <v>18</v>
      </c>
      <c r="E6" s="501"/>
      <c r="F6" s="501"/>
      <c r="G6" s="501"/>
      <c r="H6" s="501"/>
      <c r="I6" s="501"/>
      <c r="J6" s="501"/>
      <c r="K6" s="954" t="s">
        <v>19</v>
      </c>
      <c r="L6" s="944"/>
      <c r="M6" s="944"/>
      <c r="N6" s="944"/>
      <c r="O6" s="944"/>
      <c r="P6" s="944"/>
      <c r="Q6" s="944"/>
      <c r="R6" s="944"/>
      <c r="S6" s="944"/>
      <c r="T6" s="944"/>
      <c r="U6" s="944"/>
      <c r="V6" s="944"/>
      <c r="W6" s="944"/>
      <c r="X6" s="944"/>
      <c r="Y6" s="944"/>
      <c r="Z6" s="944"/>
      <c r="AA6" s="944"/>
      <c r="AB6" s="944"/>
      <c r="AC6" s="944"/>
      <c r="AD6" s="944"/>
      <c r="AE6" s="944"/>
      <c r="AF6" s="944"/>
      <c r="AG6" s="944"/>
      <c r="AH6" s="944"/>
      <c r="AI6" s="944"/>
      <c r="AJ6" s="944"/>
      <c r="AK6" s="944"/>
      <c r="AL6" s="944"/>
      <c r="AM6" s="944"/>
      <c r="AN6" s="944"/>
      <c r="AO6" s="944"/>
      <c r="AP6" s="501"/>
      <c r="AQ6" s="499"/>
      <c r="BE6" s="925"/>
      <c r="BS6" s="17" t="s">
        <v>7</v>
      </c>
    </row>
    <row r="7" spans="1:74" ht="14.45" customHeight="1" x14ac:dyDescent="0.3">
      <c r="B7" s="496"/>
      <c r="C7" s="501"/>
      <c r="D7" s="500" t="s">
        <v>20</v>
      </c>
      <c r="E7" s="501"/>
      <c r="F7" s="501"/>
      <c r="G7" s="501"/>
      <c r="H7" s="501"/>
      <c r="I7" s="501"/>
      <c r="J7" s="501"/>
      <c r="K7" s="507" t="s">
        <v>21</v>
      </c>
      <c r="L7" s="501"/>
      <c r="M7" s="501"/>
      <c r="N7" s="501"/>
      <c r="O7" s="501"/>
      <c r="P7" s="501"/>
      <c r="Q7" s="501"/>
      <c r="R7" s="501"/>
      <c r="S7" s="501"/>
      <c r="T7" s="501"/>
      <c r="U7" s="501"/>
      <c r="V7" s="501"/>
      <c r="W7" s="501"/>
      <c r="X7" s="501"/>
      <c r="Y7" s="501"/>
      <c r="Z7" s="501"/>
      <c r="AA7" s="501"/>
      <c r="AB7" s="501"/>
      <c r="AC7" s="501"/>
      <c r="AD7" s="501"/>
      <c r="AE7" s="501"/>
      <c r="AF7" s="501"/>
      <c r="AG7" s="501"/>
      <c r="AH7" s="501"/>
      <c r="AI7" s="501"/>
      <c r="AJ7" s="501"/>
      <c r="AK7" s="500" t="s">
        <v>22</v>
      </c>
      <c r="AL7" s="501"/>
      <c r="AM7" s="501"/>
      <c r="AN7" s="507" t="s">
        <v>9</v>
      </c>
      <c r="AO7" s="501"/>
      <c r="AP7" s="501"/>
      <c r="AQ7" s="499"/>
      <c r="BE7" s="925"/>
      <c r="BS7" s="17" t="s">
        <v>9</v>
      </c>
    </row>
    <row r="8" spans="1:74" ht="14.45" customHeight="1" x14ac:dyDescent="0.3">
      <c r="B8" s="496"/>
      <c r="C8" s="501"/>
      <c r="D8" s="500" t="s">
        <v>23</v>
      </c>
      <c r="E8" s="501"/>
      <c r="F8" s="501"/>
      <c r="G8" s="501"/>
      <c r="H8" s="501"/>
      <c r="I8" s="501"/>
      <c r="J8" s="501"/>
      <c r="K8" s="507" t="s">
        <v>24</v>
      </c>
      <c r="L8" s="501"/>
      <c r="M8" s="501"/>
      <c r="N8" s="501"/>
      <c r="O8" s="501"/>
      <c r="P8" s="501"/>
      <c r="Q8" s="501"/>
      <c r="R8" s="501"/>
      <c r="S8" s="501"/>
      <c r="T8" s="501"/>
      <c r="U8" s="501"/>
      <c r="V8" s="501"/>
      <c r="W8" s="501"/>
      <c r="X8" s="501"/>
      <c r="Y8" s="501"/>
      <c r="Z8" s="501"/>
      <c r="AA8" s="501"/>
      <c r="AB8" s="501"/>
      <c r="AC8" s="501"/>
      <c r="AD8" s="501"/>
      <c r="AE8" s="501"/>
      <c r="AF8" s="501"/>
      <c r="AG8" s="501"/>
      <c r="AH8" s="501"/>
      <c r="AI8" s="501"/>
      <c r="AJ8" s="501"/>
      <c r="AK8" s="500" t="s">
        <v>25</v>
      </c>
      <c r="AL8" s="501"/>
      <c r="AM8" s="501"/>
      <c r="AN8" s="20" t="s">
        <v>26</v>
      </c>
      <c r="AO8" s="501"/>
      <c r="AP8" s="501"/>
      <c r="AQ8" s="499"/>
      <c r="BE8" s="925"/>
      <c r="BS8" s="17" t="s">
        <v>27</v>
      </c>
    </row>
    <row r="9" spans="1:74" ht="29.25" customHeight="1" x14ac:dyDescent="0.3">
      <c r="B9" s="496"/>
      <c r="C9" s="501"/>
      <c r="D9" s="508" t="s">
        <v>28</v>
      </c>
      <c r="E9" s="501"/>
      <c r="F9" s="501"/>
      <c r="G9" s="501"/>
      <c r="H9" s="501"/>
      <c r="I9" s="501"/>
      <c r="J9" s="501"/>
      <c r="K9" s="509" t="s">
        <v>29</v>
      </c>
      <c r="L9" s="501"/>
      <c r="M9" s="501"/>
      <c r="N9" s="501"/>
      <c r="O9" s="501"/>
      <c r="P9" s="501"/>
      <c r="Q9" s="501"/>
      <c r="R9" s="501"/>
      <c r="S9" s="501"/>
      <c r="T9" s="501"/>
      <c r="U9" s="501"/>
      <c r="V9" s="501"/>
      <c r="W9" s="501"/>
      <c r="X9" s="501"/>
      <c r="Y9" s="501"/>
      <c r="Z9" s="501"/>
      <c r="AA9" s="501"/>
      <c r="AB9" s="501"/>
      <c r="AC9" s="501"/>
      <c r="AD9" s="501"/>
      <c r="AE9" s="501"/>
      <c r="AF9" s="501"/>
      <c r="AG9" s="501"/>
      <c r="AH9" s="501"/>
      <c r="AI9" s="501"/>
      <c r="AJ9" s="501"/>
      <c r="AK9" s="508" t="s">
        <v>30</v>
      </c>
      <c r="AL9" s="501"/>
      <c r="AM9" s="501"/>
      <c r="AN9" s="509" t="s">
        <v>31</v>
      </c>
      <c r="AO9" s="501"/>
      <c r="AP9" s="501"/>
      <c r="AQ9" s="499"/>
      <c r="BE9" s="925"/>
      <c r="BS9" s="17" t="s">
        <v>32</v>
      </c>
    </row>
    <row r="10" spans="1:74" ht="14.45" customHeight="1" x14ac:dyDescent="0.3">
      <c r="B10" s="496"/>
      <c r="C10" s="501"/>
      <c r="D10" s="500" t="s">
        <v>33</v>
      </c>
      <c r="E10" s="501"/>
      <c r="F10" s="501"/>
      <c r="G10" s="501"/>
      <c r="H10" s="501"/>
      <c r="I10" s="501"/>
      <c r="J10" s="501"/>
      <c r="K10" s="501"/>
      <c r="L10" s="501"/>
      <c r="M10" s="501"/>
      <c r="N10" s="501"/>
      <c r="O10" s="501"/>
      <c r="P10" s="501"/>
      <c r="Q10" s="501"/>
      <c r="R10" s="501"/>
      <c r="S10" s="501"/>
      <c r="T10" s="501"/>
      <c r="U10" s="501"/>
      <c r="V10" s="501"/>
      <c r="W10" s="501"/>
      <c r="X10" s="501"/>
      <c r="Y10" s="501"/>
      <c r="Z10" s="501"/>
      <c r="AA10" s="501"/>
      <c r="AB10" s="501"/>
      <c r="AC10" s="501"/>
      <c r="AD10" s="501"/>
      <c r="AE10" s="501"/>
      <c r="AF10" s="501"/>
      <c r="AG10" s="501"/>
      <c r="AH10" s="501"/>
      <c r="AI10" s="501"/>
      <c r="AJ10" s="501"/>
      <c r="AK10" s="500" t="s">
        <v>34</v>
      </c>
      <c r="AL10" s="501"/>
      <c r="AM10" s="501"/>
      <c r="AN10" s="507" t="s">
        <v>3</v>
      </c>
      <c r="AO10" s="501"/>
      <c r="AP10" s="501"/>
      <c r="AQ10" s="499"/>
      <c r="BE10" s="925"/>
      <c r="BS10" s="17" t="s">
        <v>7</v>
      </c>
    </row>
    <row r="11" spans="1:74" ht="18.399999999999999" customHeight="1" x14ac:dyDescent="0.3">
      <c r="B11" s="496"/>
      <c r="C11" s="501"/>
      <c r="D11" s="501"/>
      <c r="E11" s="507" t="s">
        <v>35</v>
      </c>
      <c r="F11" s="501"/>
      <c r="G11" s="501"/>
      <c r="H11" s="501"/>
      <c r="I11" s="501"/>
      <c r="J11" s="501"/>
      <c r="K11" s="501"/>
      <c r="L11" s="501"/>
      <c r="M11" s="501"/>
      <c r="N11" s="501"/>
      <c r="O11" s="501"/>
      <c r="P11" s="501"/>
      <c r="Q11" s="501"/>
      <c r="R11" s="501"/>
      <c r="S11" s="501"/>
      <c r="T11" s="501"/>
      <c r="U11" s="501"/>
      <c r="V11" s="501"/>
      <c r="W11" s="501"/>
      <c r="X11" s="501"/>
      <c r="Y11" s="501"/>
      <c r="Z11" s="501"/>
      <c r="AA11" s="501"/>
      <c r="AB11" s="501"/>
      <c r="AC11" s="501"/>
      <c r="AD11" s="501"/>
      <c r="AE11" s="501"/>
      <c r="AF11" s="501"/>
      <c r="AG11" s="501"/>
      <c r="AH11" s="501"/>
      <c r="AI11" s="501"/>
      <c r="AJ11" s="501"/>
      <c r="AK11" s="500" t="s">
        <v>36</v>
      </c>
      <c r="AL11" s="501"/>
      <c r="AM11" s="501"/>
      <c r="AN11" s="507" t="s">
        <v>3</v>
      </c>
      <c r="AO11" s="501"/>
      <c r="AP11" s="501"/>
      <c r="AQ11" s="499"/>
      <c r="BE11" s="925"/>
      <c r="BS11" s="17" t="s">
        <v>7</v>
      </c>
    </row>
    <row r="12" spans="1:74" ht="6.95" customHeight="1" x14ac:dyDescent="0.3">
      <c r="B12" s="496"/>
      <c r="C12" s="501"/>
      <c r="D12" s="501"/>
      <c r="E12" s="501"/>
      <c r="F12" s="501"/>
      <c r="G12" s="501"/>
      <c r="H12" s="501"/>
      <c r="I12" s="501"/>
      <c r="J12" s="501"/>
      <c r="K12" s="501"/>
      <c r="L12" s="501"/>
      <c r="M12" s="501"/>
      <c r="N12" s="501"/>
      <c r="O12" s="501"/>
      <c r="P12" s="501"/>
      <c r="Q12" s="501"/>
      <c r="R12" s="501"/>
      <c r="S12" s="501"/>
      <c r="T12" s="501"/>
      <c r="U12" s="501"/>
      <c r="V12" s="501"/>
      <c r="W12" s="501"/>
      <c r="X12" s="501"/>
      <c r="Y12" s="501"/>
      <c r="Z12" s="501"/>
      <c r="AA12" s="501"/>
      <c r="AB12" s="501"/>
      <c r="AC12" s="501"/>
      <c r="AD12" s="501"/>
      <c r="AE12" s="501"/>
      <c r="AF12" s="501"/>
      <c r="AG12" s="501"/>
      <c r="AH12" s="501"/>
      <c r="AI12" s="501"/>
      <c r="AJ12" s="501"/>
      <c r="AK12" s="501"/>
      <c r="AL12" s="501"/>
      <c r="AM12" s="501"/>
      <c r="AN12" s="501"/>
      <c r="AO12" s="501"/>
      <c r="AP12" s="501"/>
      <c r="AQ12" s="499"/>
      <c r="BE12" s="925"/>
      <c r="BS12" s="17" t="s">
        <v>9</v>
      </c>
    </row>
    <row r="13" spans="1:74" ht="14.45" customHeight="1" x14ac:dyDescent="0.3">
      <c r="B13" s="496"/>
      <c r="C13" s="501"/>
      <c r="D13" s="500" t="s">
        <v>37</v>
      </c>
      <c r="E13" s="501"/>
      <c r="F13" s="501"/>
      <c r="G13" s="501"/>
      <c r="H13" s="501"/>
      <c r="I13" s="501"/>
      <c r="J13" s="501"/>
      <c r="K13" s="501"/>
      <c r="L13" s="501"/>
      <c r="M13" s="501"/>
      <c r="N13" s="501"/>
      <c r="O13" s="501"/>
      <c r="P13" s="501"/>
      <c r="Q13" s="501"/>
      <c r="R13" s="501"/>
      <c r="S13" s="501"/>
      <c r="T13" s="501"/>
      <c r="U13" s="501"/>
      <c r="V13" s="501"/>
      <c r="W13" s="501"/>
      <c r="X13" s="501"/>
      <c r="Y13" s="501"/>
      <c r="Z13" s="501"/>
      <c r="AA13" s="501"/>
      <c r="AB13" s="501"/>
      <c r="AC13" s="501"/>
      <c r="AD13" s="501"/>
      <c r="AE13" s="501"/>
      <c r="AF13" s="501"/>
      <c r="AG13" s="501"/>
      <c r="AH13" s="501"/>
      <c r="AI13" s="501"/>
      <c r="AJ13" s="501"/>
      <c r="AK13" s="500" t="s">
        <v>34</v>
      </c>
      <c r="AL13" s="501"/>
      <c r="AM13" s="501"/>
      <c r="AN13" s="483" t="s">
        <v>38</v>
      </c>
      <c r="AO13" s="501"/>
      <c r="AP13" s="501"/>
      <c r="AQ13" s="499"/>
      <c r="BE13" s="925"/>
      <c r="BS13" s="17" t="s">
        <v>9</v>
      </c>
    </row>
    <row r="14" spans="1:74" ht="15" x14ac:dyDescent="0.3">
      <c r="B14" s="496"/>
      <c r="C14" s="501"/>
      <c r="D14" s="501"/>
      <c r="E14" s="955" t="s">
        <v>38</v>
      </c>
      <c r="F14" s="956"/>
      <c r="G14" s="956"/>
      <c r="H14" s="956"/>
      <c r="I14" s="956"/>
      <c r="J14" s="956"/>
      <c r="K14" s="956"/>
      <c r="L14" s="956"/>
      <c r="M14" s="956"/>
      <c r="N14" s="956"/>
      <c r="O14" s="956"/>
      <c r="P14" s="956"/>
      <c r="Q14" s="956"/>
      <c r="R14" s="956"/>
      <c r="S14" s="956"/>
      <c r="T14" s="956"/>
      <c r="U14" s="956"/>
      <c r="V14" s="956"/>
      <c r="W14" s="956"/>
      <c r="X14" s="956"/>
      <c r="Y14" s="956"/>
      <c r="Z14" s="956"/>
      <c r="AA14" s="956"/>
      <c r="AB14" s="956"/>
      <c r="AC14" s="956"/>
      <c r="AD14" s="956"/>
      <c r="AE14" s="956"/>
      <c r="AF14" s="956"/>
      <c r="AG14" s="956"/>
      <c r="AH14" s="956"/>
      <c r="AI14" s="956"/>
      <c r="AJ14" s="956"/>
      <c r="AK14" s="500" t="s">
        <v>36</v>
      </c>
      <c r="AL14" s="501"/>
      <c r="AM14" s="501"/>
      <c r="AN14" s="483" t="s">
        <v>38</v>
      </c>
      <c r="AO14" s="501"/>
      <c r="AP14" s="501"/>
      <c r="AQ14" s="499"/>
      <c r="BE14" s="925"/>
      <c r="BS14" s="17" t="s">
        <v>9</v>
      </c>
    </row>
    <row r="15" spans="1:74" ht="6.95" customHeight="1" x14ac:dyDescent="0.3">
      <c r="B15" s="496"/>
      <c r="C15" s="501"/>
      <c r="D15" s="501"/>
      <c r="E15" s="501"/>
      <c r="F15" s="501"/>
      <c r="G15" s="501"/>
      <c r="H15" s="501"/>
      <c r="I15" s="501"/>
      <c r="J15" s="501"/>
      <c r="K15" s="501"/>
      <c r="L15" s="501"/>
      <c r="M15" s="501"/>
      <c r="N15" s="501"/>
      <c r="O15" s="501"/>
      <c r="P15" s="501"/>
      <c r="Q15" s="501"/>
      <c r="R15" s="501"/>
      <c r="S15" s="501"/>
      <c r="T15" s="501"/>
      <c r="U15" s="501"/>
      <c r="V15" s="501"/>
      <c r="W15" s="501"/>
      <c r="X15" s="501"/>
      <c r="Y15" s="501"/>
      <c r="Z15" s="501"/>
      <c r="AA15" s="501"/>
      <c r="AB15" s="501"/>
      <c r="AC15" s="501"/>
      <c r="AD15" s="501"/>
      <c r="AE15" s="501"/>
      <c r="AF15" s="501"/>
      <c r="AG15" s="501"/>
      <c r="AH15" s="501"/>
      <c r="AI15" s="501"/>
      <c r="AJ15" s="501"/>
      <c r="AK15" s="501"/>
      <c r="AL15" s="501"/>
      <c r="AM15" s="501"/>
      <c r="AN15" s="501"/>
      <c r="AO15" s="501"/>
      <c r="AP15" s="501"/>
      <c r="AQ15" s="499"/>
      <c r="BE15" s="925"/>
      <c r="BS15" s="17" t="s">
        <v>4</v>
      </c>
    </row>
    <row r="16" spans="1:74" ht="14.45" customHeight="1" x14ac:dyDescent="0.3">
      <c r="B16" s="496"/>
      <c r="C16" s="501"/>
      <c r="D16" s="500" t="s">
        <v>39</v>
      </c>
      <c r="E16" s="501"/>
      <c r="F16" s="501"/>
      <c r="G16" s="501"/>
      <c r="H16" s="501"/>
      <c r="I16" s="501"/>
      <c r="J16" s="501"/>
      <c r="K16" s="501"/>
      <c r="L16" s="501"/>
      <c r="M16" s="501"/>
      <c r="N16" s="501"/>
      <c r="O16" s="501"/>
      <c r="P16" s="501"/>
      <c r="Q16" s="501"/>
      <c r="R16" s="501"/>
      <c r="S16" s="501"/>
      <c r="T16" s="501"/>
      <c r="U16" s="501"/>
      <c r="V16" s="501"/>
      <c r="W16" s="501"/>
      <c r="X16" s="501"/>
      <c r="Y16" s="501"/>
      <c r="Z16" s="501"/>
      <c r="AA16" s="501"/>
      <c r="AB16" s="501"/>
      <c r="AC16" s="501"/>
      <c r="AD16" s="501"/>
      <c r="AE16" s="501"/>
      <c r="AF16" s="501"/>
      <c r="AG16" s="501"/>
      <c r="AH16" s="501"/>
      <c r="AI16" s="501"/>
      <c r="AJ16" s="501"/>
      <c r="AK16" s="500" t="s">
        <v>34</v>
      </c>
      <c r="AL16" s="501"/>
      <c r="AM16" s="501"/>
      <c r="AN16" s="507" t="s">
        <v>3</v>
      </c>
      <c r="AO16" s="501"/>
      <c r="AP16" s="501"/>
      <c r="AQ16" s="499"/>
      <c r="BE16" s="925"/>
      <c r="BS16" s="17" t="s">
        <v>4</v>
      </c>
    </row>
    <row r="17" spans="1:71" ht="18.399999999999999" customHeight="1" x14ac:dyDescent="0.3">
      <c r="B17" s="496"/>
      <c r="C17" s="501"/>
      <c r="D17" s="501"/>
      <c r="E17" s="507" t="s">
        <v>40</v>
      </c>
      <c r="F17" s="501"/>
      <c r="G17" s="501"/>
      <c r="H17" s="501"/>
      <c r="I17" s="501"/>
      <c r="J17" s="501"/>
      <c r="K17" s="501"/>
      <c r="L17" s="501"/>
      <c r="M17" s="501"/>
      <c r="N17" s="501"/>
      <c r="O17" s="501"/>
      <c r="P17" s="501"/>
      <c r="Q17" s="501"/>
      <c r="R17" s="501"/>
      <c r="S17" s="501"/>
      <c r="T17" s="501"/>
      <c r="U17" s="501"/>
      <c r="V17" s="501"/>
      <c r="W17" s="501"/>
      <c r="X17" s="501"/>
      <c r="Y17" s="501"/>
      <c r="Z17" s="501"/>
      <c r="AA17" s="501"/>
      <c r="AB17" s="501"/>
      <c r="AC17" s="501"/>
      <c r="AD17" s="501"/>
      <c r="AE17" s="501"/>
      <c r="AF17" s="501"/>
      <c r="AG17" s="501"/>
      <c r="AH17" s="501"/>
      <c r="AI17" s="501"/>
      <c r="AJ17" s="501"/>
      <c r="AK17" s="500" t="s">
        <v>36</v>
      </c>
      <c r="AL17" s="501"/>
      <c r="AM17" s="501"/>
      <c r="AN17" s="507" t="s">
        <v>3</v>
      </c>
      <c r="AO17" s="501"/>
      <c r="AP17" s="501"/>
      <c r="AQ17" s="499"/>
      <c r="BE17" s="925"/>
      <c r="BS17" s="17" t="s">
        <v>41</v>
      </c>
    </row>
    <row r="18" spans="1:71" ht="6.95" customHeight="1" x14ac:dyDescent="0.3">
      <c r="B18" s="496"/>
      <c r="C18" s="501"/>
      <c r="D18" s="501"/>
      <c r="E18" s="501"/>
      <c r="F18" s="501"/>
      <c r="G18" s="501"/>
      <c r="H18" s="501"/>
      <c r="I18" s="501"/>
      <c r="J18" s="501"/>
      <c r="K18" s="501"/>
      <c r="L18" s="501"/>
      <c r="M18" s="501"/>
      <c r="N18" s="501"/>
      <c r="O18" s="501"/>
      <c r="P18" s="501"/>
      <c r="Q18" s="501"/>
      <c r="R18" s="501"/>
      <c r="S18" s="501"/>
      <c r="T18" s="501"/>
      <c r="U18" s="501"/>
      <c r="V18" s="501"/>
      <c r="W18" s="501"/>
      <c r="X18" s="501"/>
      <c r="Y18" s="501"/>
      <c r="Z18" s="501"/>
      <c r="AA18" s="501"/>
      <c r="AB18" s="501"/>
      <c r="AC18" s="501"/>
      <c r="AD18" s="501"/>
      <c r="AE18" s="501"/>
      <c r="AF18" s="501"/>
      <c r="AG18" s="501"/>
      <c r="AH18" s="501"/>
      <c r="AI18" s="501"/>
      <c r="AJ18" s="501"/>
      <c r="AK18" s="501"/>
      <c r="AL18" s="501"/>
      <c r="AM18" s="501"/>
      <c r="AN18" s="501"/>
      <c r="AO18" s="501"/>
      <c r="AP18" s="501"/>
      <c r="AQ18" s="499"/>
      <c r="BE18" s="925"/>
      <c r="BS18" s="17" t="s">
        <v>9</v>
      </c>
    </row>
    <row r="19" spans="1:71" ht="14.45" customHeight="1" x14ac:dyDescent="0.3">
      <c r="B19" s="496"/>
      <c r="C19" s="501"/>
      <c r="D19" s="500" t="s">
        <v>42</v>
      </c>
      <c r="E19" s="501"/>
      <c r="F19" s="501"/>
      <c r="G19" s="501"/>
      <c r="H19" s="501"/>
      <c r="I19" s="501"/>
      <c r="J19" s="501"/>
      <c r="K19" s="501"/>
      <c r="L19" s="501"/>
      <c r="M19" s="501"/>
      <c r="N19" s="501"/>
      <c r="O19" s="501"/>
      <c r="P19" s="501"/>
      <c r="Q19" s="501"/>
      <c r="R19" s="501"/>
      <c r="S19" s="501"/>
      <c r="T19" s="501"/>
      <c r="U19" s="501"/>
      <c r="V19" s="501"/>
      <c r="W19" s="501"/>
      <c r="X19" s="501"/>
      <c r="Y19" s="501"/>
      <c r="Z19" s="501"/>
      <c r="AA19" s="501"/>
      <c r="AB19" s="501"/>
      <c r="AC19" s="501"/>
      <c r="AD19" s="501"/>
      <c r="AE19" s="501"/>
      <c r="AF19" s="501"/>
      <c r="AG19" s="501"/>
      <c r="AH19" s="501"/>
      <c r="AI19" s="501"/>
      <c r="AJ19" s="501"/>
      <c r="AK19" s="501"/>
      <c r="AL19" s="501"/>
      <c r="AM19" s="501"/>
      <c r="AN19" s="501"/>
      <c r="AO19" s="501"/>
      <c r="AP19" s="501"/>
      <c r="AQ19" s="499"/>
      <c r="BE19" s="925"/>
      <c r="BS19" s="17" t="s">
        <v>9</v>
      </c>
    </row>
    <row r="20" spans="1:71" ht="22.5" customHeight="1" x14ac:dyDescent="0.3">
      <c r="B20" s="496"/>
      <c r="C20" s="501"/>
      <c r="D20" s="501"/>
      <c r="E20" s="957" t="s">
        <v>3</v>
      </c>
      <c r="F20" s="944"/>
      <c r="G20" s="944"/>
      <c r="H20" s="944"/>
      <c r="I20" s="944"/>
      <c r="J20" s="944"/>
      <c r="K20" s="944"/>
      <c r="L20" s="944"/>
      <c r="M20" s="944"/>
      <c r="N20" s="944"/>
      <c r="O20" s="944"/>
      <c r="P20" s="944"/>
      <c r="Q20" s="944"/>
      <c r="R20" s="944"/>
      <c r="S20" s="944"/>
      <c r="T20" s="944"/>
      <c r="U20" s="944"/>
      <c r="V20" s="944"/>
      <c r="W20" s="944"/>
      <c r="X20" s="944"/>
      <c r="Y20" s="944"/>
      <c r="Z20" s="944"/>
      <c r="AA20" s="944"/>
      <c r="AB20" s="944"/>
      <c r="AC20" s="944"/>
      <c r="AD20" s="944"/>
      <c r="AE20" s="944"/>
      <c r="AF20" s="944"/>
      <c r="AG20" s="944"/>
      <c r="AH20" s="944"/>
      <c r="AI20" s="944"/>
      <c r="AJ20" s="944"/>
      <c r="AK20" s="944"/>
      <c r="AL20" s="944"/>
      <c r="AM20" s="944"/>
      <c r="AN20" s="944"/>
      <c r="AO20" s="501"/>
      <c r="AP20" s="501"/>
      <c r="AQ20" s="499"/>
      <c r="BE20" s="925"/>
      <c r="BS20" s="17" t="s">
        <v>41</v>
      </c>
    </row>
    <row r="21" spans="1:71" ht="6.95" customHeight="1" x14ac:dyDescent="0.3">
      <c r="B21" s="496"/>
      <c r="C21" s="501"/>
      <c r="D21" s="501"/>
      <c r="E21" s="501"/>
      <c r="F21" s="501"/>
      <c r="G21" s="501"/>
      <c r="H21" s="501"/>
      <c r="I21" s="501"/>
      <c r="J21" s="501"/>
      <c r="K21" s="501"/>
      <c r="L21" s="501"/>
      <c r="M21" s="501"/>
      <c r="N21" s="501"/>
      <c r="O21" s="501"/>
      <c r="P21" s="501"/>
      <c r="Q21" s="501"/>
      <c r="R21" s="501"/>
      <c r="S21" s="501"/>
      <c r="T21" s="501"/>
      <c r="U21" s="501"/>
      <c r="V21" s="501"/>
      <c r="W21" s="501"/>
      <c r="X21" s="501"/>
      <c r="Y21" s="501"/>
      <c r="Z21" s="501"/>
      <c r="AA21" s="501"/>
      <c r="AB21" s="501"/>
      <c r="AC21" s="501"/>
      <c r="AD21" s="501"/>
      <c r="AE21" s="501"/>
      <c r="AF21" s="501"/>
      <c r="AG21" s="501"/>
      <c r="AH21" s="501"/>
      <c r="AI21" s="501"/>
      <c r="AJ21" s="501"/>
      <c r="AK21" s="501"/>
      <c r="AL21" s="501"/>
      <c r="AM21" s="501"/>
      <c r="AN21" s="501"/>
      <c r="AO21" s="501"/>
      <c r="AP21" s="501"/>
      <c r="AQ21" s="499"/>
      <c r="BE21" s="925"/>
    </row>
    <row r="22" spans="1:71" ht="6.95" customHeight="1" x14ac:dyDescent="0.3">
      <c r="B22" s="496"/>
      <c r="C22" s="501"/>
      <c r="D22" s="600"/>
      <c r="E22" s="600"/>
      <c r="F22" s="600"/>
      <c r="G22" s="600"/>
      <c r="H22" s="600"/>
      <c r="I22" s="600"/>
      <c r="J22" s="600"/>
      <c r="K22" s="600"/>
      <c r="L22" s="600"/>
      <c r="M22" s="600"/>
      <c r="N22" s="600"/>
      <c r="O22" s="600"/>
      <c r="P22" s="600"/>
      <c r="Q22" s="600"/>
      <c r="R22" s="600"/>
      <c r="S22" s="600"/>
      <c r="T22" s="600"/>
      <c r="U22" s="600"/>
      <c r="V22" s="600"/>
      <c r="W22" s="600"/>
      <c r="X22" s="600"/>
      <c r="Y22" s="600"/>
      <c r="Z22" s="600"/>
      <c r="AA22" s="600"/>
      <c r="AB22" s="600"/>
      <c r="AC22" s="600"/>
      <c r="AD22" s="600"/>
      <c r="AE22" s="600"/>
      <c r="AF22" s="600"/>
      <c r="AG22" s="600"/>
      <c r="AH22" s="600"/>
      <c r="AI22" s="600"/>
      <c r="AJ22" s="600"/>
      <c r="AK22" s="600"/>
      <c r="AL22" s="600"/>
      <c r="AM22" s="600"/>
      <c r="AN22" s="600"/>
      <c r="AO22" s="600"/>
      <c r="AP22" s="501"/>
      <c r="AQ22" s="499"/>
      <c r="BE22" s="925"/>
    </row>
    <row r="23" spans="1:71" s="1" customFormat="1" ht="25.9" customHeight="1" x14ac:dyDescent="0.3">
      <c r="A23" s="550"/>
      <c r="B23" s="503"/>
      <c r="C23" s="506"/>
      <c r="D23" s="601" t="s">
        <v>43</v>
      </c>
      <c r="E23" s="602"/>
      <c r="F23" s="602"/>
      <c r="G23" s="602"/>
      <c r="H23" s="602"/>
      <c r="I23" s="602"/>
      <c r="J23" s="602"/>
      <c r="K23" s="602"/>
      <c r="L23" s="602"/>
      <c r="M23" s="602"/>
      <c r="N23" s="602"/>
      <c r="O23" s="602"/>
      <c r="P23" s="602"/>
      <c r="Q23" s="602"/>
      <c r="R23" s="602"/>
      <c r="S23" s="602"/>
      <c r="T23" s="602"/>
      <c r="U23" s="602"/>
      <c r="V23" s="602"/>
      <c r="W23" s="602"/>
      <c r="X23" s="602"/>
      <c r="Y23" s="602"/>
      <c r="Z23" s="602"/>
      <c r="AA23" s="602"/>
      <c r="AB23" s="602"/>
      <c r="AC23" s="602"/>
      <c r="AD23" s="602"/>
      <c r="AE23" s="602"/>
      <c r="AF23" s="602"/>
      <c r="AG23" s="602"/>
      <c r="AH23" s="602"/>
      <c r="AI23" s="602"/>
      <c r="AJ23" s="602"/>
      <c r="AK23" s="958">
        <f>ROUND(AG51,0)</f>
        <v>0</v>
      </c>
      <c r="AL23" s="959"/>
      <c r="AM23" s="959"/>
      <c r="AN23" s="959"/>
      <c r="AO23" s="959"/>
      <c r="AP23" s="506"/>
      <c r="AQ23" s="505"/>
      <c r="BE23" s="941"/>
    </row>
    <row r="24" spans="1:71" s="1" customFormat="1" ht="6.95" customHeight="1" x14ac:dyDescent="0.3">
      <c r="A24" s="550"/>
      <c r="B24" s="503"/>
      <c r="C24" s="506"/>
      <c r="D24" s="506"/>
      <c r="E24" s="506"/>
      <c r="F24" s="506"/>
      <c r="G24" s="506"/>
      <c r="H24" s="506"/>
      <c r="I24" s="506"/>
      <c r="J24" s="506"/>
      <c r="K24" s="506"/>
      <c r="L24" s="506"/>
      <c r="M24" s="506"/>
      <c r="N24" s="506"/>
      <c r="O24" s="506"/>
      <c r="P24" s="506"/>
      <c r="Q24" s="506"/>
      <c r="R24" s="506"/>
      <c r="S24" s="506"/>
      <c r="T24" s="506"/>
      <c r="U24" s="506"/>
      <c r="V24" s="506"/>
      <c r="W24" s="506"/>
      <c r="X24" s="506"/>
      <c r="Y24" s="506"/>
      <c r="Z24" s="506"/>
      <c r="AA24" s="506"/>
      <c r="AB24" s="506"/>
      <c r="AC24" s="506"/>
      <c r="AD24" s="506"/>
      <c r="AE24" s="506"/>
      <c r="AF24" s="506"/>
      <c r="AG24" s="506"/>
      <c r="AH24" s="506"/>
      <c r="AI24" s="506"/>
      <c r="AJ24" s="506"/>
      <c r="AK24" s="506"/>
      <c r="AL24" s="506"/>
      <c r="AM24" s="506"/>
      <c r="AN24" s="506"/>
      <c r="AO24" s="506"/>
      <c r="AP24" s="506"/>
      <c r="AQ24" s="505"/>
      <c r="BE24" s="941"/>
    </row>
    <row r="25" spans="1:71" s="1" customFormat="1" x14ac:dyDescent="0.3">
      <c r="A25" s="550"/>
      <c r="B25" s="503"/>
      <c r="C25" s="506"/>
      <c r="D25" s="506"/>
      <c r="E25" s="506"/>
      <c r="F25" s="506"/>
      <c r="G25" s="506"/>
      <c r="H25" s="506"/>
      <c r="I25" s="506"/>
      <c r="J25" s="506"/>
      <c r="K25" s="506"/>
      <c r="L25" s="960" t="s">
        <v>44</v>
      </c>
      <c r="M25" s="961"/>
      <c r="N25" s="961"/>
      <c r="O25" s="961"/>
      <c r="P25" s="506"/>
      <c r="Q25" s="506"/>
      <c r="R25" s="506"/>
      <c r="S25" s="506"/>
      <c r="T25" s="506"/>
      <c r="U25" s="506"/>
      <c r="V25" s="506"/>
      <c r="W25" s="960" t="s">
        <v>45</v>
      </c>
      <c r="X25" s="961"/>
      <c r="Y25" s="961"/>
      <c r="Z25" s="961"/>
      <c r="AA25" s="961"/>
      <c r="AB25" s="961"/>
      <c r="AC25" s="961"/>
      <c r="AD25" s="961"/>
      <c r="AE25" s="961"/>
      <c r="AF25" s="506"/>
      <c r="AG25" s="506"/>
      <c r="AH25" s="506"/>
      <c r="AI25" s="506"/>
      <c r="AJ25" s="506"/>
      <c r="AK25" s="960" t="s">
        <v>46</v>
      </c>
      <c r="AL25" s="961"/>
      <c r="AM25" s="961"/>
      <c r="AN25" s="961"/>
      <c r="AO25" s="961"/>
      <c r="AP25" s="506"/>
      <c r="AQ25" s="505"/>
      <c r="BE25" s="941"/>
    </row>
    <row r="26" spans="1:71" s="2" customFormat="1" ht="14.45" customHeight="1" x14ac:dyDescent="0.3">
      <c r="A26" s="603"/>
      <c r="B26" s="604"/>
      <c r="C26" s="605"/>
      <c r="D26" s="519" t="s">
        <v>47</v>
      </c>
      <c r="E26" s="605"/>
      <c r="F26" s="519" t="s">
        <v>48</v>
      </c>
      <c r="G26" s="605"/>
      <c r="H26" s="605"/>
      <c r="I26" s="605"/>
      <c r="J26" s="605"/>
      <c r="K26" s="605"/>
      <c r="L26" s="939">
        <v>0.21</v>
      </c>
      <c r="M26" s="938"/>
      <c r="N26" s="938"/>
      <c r="O26" s="938"/>
      <c r="P26" s="605"/>
      <c r="Q26" s="605"/>
      <c r="R26" s="605"/>
      <c r="S26" s="605"/>
      <c r="T26" s="605"/>
      <c r="U26" s="605"/>
      <c r="V26" s="605"/>
      <c r="W26" s="937">
        <f>ROUND(AZ51,0)</f>
        <v>0</v>
      </c>
      <c r="X26" s="938"/>
      <c r="Y26" s="938"/>
      <c r="Z26" s="938"/>
      <c r="AA26" s="938"/>
      <c r="AB26" s="938"/>
      <c r="AC26" s="938"/>
      <c r="AD26" s="938"/>
      <c r="AE26" s="938"/>
      <c r="AF26" s="605"/>
      <c r="AG26" s="605"/>
      <c r="AH26" s="605"/>
      <c r="AI26" s="605"/>
      <c r="AJ26" s="605"/>
      <c r="AK26" s="937">
        <f>ROUND(AV51,0)</f>
        <v>0</v>
      </c>
      <c r="AL26" s="938"/>
      <c r="AM26" s="938"/>
      <c r="AN26" s="938"/>
      <c r="AO26" s="938"/>
      <c r="AP26" s="605"/>
      <c r="AQ26" s="606"/>
      <c r="BE26" s="942"/>
    </row>
    <row r="27" spans="1:71" s="2" customFormat="1" ht="14.45" customHeight="1" x14ac:dyDescent="0.3">
      <c r="A27" s="603"/>
      <c r="B27" s="604"/>
      <c r="C27" s="605"/>
      <c r="D27" s="605"/>
      <c r="E27" s="605"/>
      <c r="F27" s="519" t="s">
        <v>49</v>
      </c>
      <c r="G27" s="605"/>
      <c r="H27" s="605"/>
      <c r="I27" s="605"/>
      <c r="J27" s="605"/>
      <c r="K27" s="605"/>
      <c r="L27" s="939">
        <v>0.15</v>
      </c>
      <c r="M27" s="938"/>
      <c r="N27" s="938"/>
      <c r="O27" s="938"/>
      <c r="P27" s="605"/>
      <c r="Q27" s="605"/>
      <c r="R27" s="605"/>
      <c r="S27" s="605"/>
      <c r="T27" s="605"/>
      <c r="U27" s="605"/>
      <c r="V27" s="605"/>
      <c r="W27" s="937">
        <f>ROUND(BA51,0)</f>
        <v>0</v>
      </c>
      <c r="X27" s="938"/>
      <c r="Y27" s="938"/>
      <c r="Z27" s="938"/>
      <c r="AA27" s="938"/>
      <c r="AB27" s="938"/>
      <c r="AC27" s="938"/>
      <c r="AD27" s="938"/>
      <c r="AE27" s="938"/>
      <c r="AF27" s="605"/>
      <c r="AG27" s="605"/>
      <c r="AH27" s="605"/>
      <c r="AI27" s="605"/>
      <c r="AJ27" s="605"/>
      <c r="AK27" s="937">
        <f>ROUND(AW51,0)</f>
        <v>0</v>
      </c>
      <c r="AL27" s="938"/>
      <c r="AM27" s="938"/>
      <c r="AN27" s="938"/>
      <c r="AO27" s="938"/>
      <c r="AP27" s="605"/>
      <c r="AQ27" s="606"/>
      <c r="BE27" s="942"/>
    </row>
    <row r="28" spans="1:71" s="2" customFormat="1" ht="14.45" hidden="1" customHeight="1" x14ac:dyDescent="0.3">
      <c r="A28" s="603"/>
      <c r="B28" s="604"/>
      <c r="C28" s="605"/>
      <c r="D28" s="605"/>
      <c r="E28" s="605"/>
      <c r="F28" s="519" t="s">
        <v>50</v>
      </c>
      <c r="G28" s="605"/>
      <c r="H28" s="605"/>
      <c r="I28" s="605"/>
      <c r="J28" s="605"/>
      <c r="K28" s="605"/>
      <c r="L28" s="939">
        <v>0.21</v>
      </c>
      <c r="M28" s="938"/>
      <c r="N28" s="938"/>
      <c r="O28" s="938"/>
      <c r="P28" s="605"/>
      <c r="Q28" s="605"/>
      <c r="R28" s="605"/>
      <c r="S28" s="605"/>
      <c r="T28" s="605"/>
      <c r="U28" s="605"/>
      <c r="V28" s="605"/>
      <c r="W28" s="937">
        <f>ROUND(BB51,0)</f>
        <v>0</v>
      </c>
      <c r="X28" s="938"/>
      <c r="Y28" s="938"/>
      <c r="Z28" s="938"/>
      <c r="AA28" s="938"/>
      <c r="AB28" s="938"/>
      <c r="AC28" s="938"/>
      <c r="AD28" s="938"/>
      <c r="AE28" s="938"/>
      <c r="AF28" s="605"/>
      <c r="AG28" s="605"/>
      <c r="AH28" s="605"/>
      <c r="AI28" s="605"/>
      <c r="AJ28" s="605"/>
      <c r="AK28" s="937">
        <v>0</v>
      </c>
      <c r="AL28" s="938"/>
      <c r="AM28" s="938"/>
      <c r="AN28" s="938"/>
      <c r="AO28" s="938"/>
      <c r="AP28" s="605"/>
      <c r="AQ28" s="606"/>
      <c r="BE28" s="942"/>
    </row>
    <row r="29" spans="1:71" s="2" customFormat="1" ht="14.45" hidden="1" customHeight="1" x14ac:dyDescent="0.3">
      <c r="A29" s="603"/>
      <c r="B29" s="604"/>
      <c r="C29" s="605"/>
      <c r="D29" s="605"/>
      <c r="E29" s="605"/>
      <c r="F29" s="519" t="s">
        <v>51</v>
      </c>
      <c r="G29" s="605"/>
      <c r="H29" s="605"/>
      <c r="I29" s="605"/>
      <c r="J29" s="605"/>
      <c r="K29" s="605"/>
      <c r="L29" s="939">
        <v>0.15</v>
      </c>
      <c r="M29" s="938"/>
      <c r="N29" s="938"/>
      <c r="O29" s="938"/>
      <c r="P29" s="605"/>
      <c r="Q29" s="605"/>
      <c r="R29" s="605"/>
      <c r="S29" s="605"/>
      <c r="T29" s="605"/>
      <c r="U29" s="605"/>
      <c r="V29" s="605"/>
      <c r="W29" s="937">
        <f>ROUND(BC51,0)</f>
        <v>0</v>
      </c>
      <c r="X29" s="938"/>
      <c r="Y29" s="938"/>
      <c r="Z29" s="938"/>
      <c r="AA29" s="938"/>
      <c r="AB29" s="938"/>
      <c r="AC29" s="938"/>
      <c r="AD29" s="938"/>
      <c r="AE29" s="938"/>
      <c r="AF29" s="605"/>
      <c r="AG29" s="605"/>
      <c r="AH29" s="605"/>
      <c r="AI29" s="605"/>
      <c r="AJ29" s="605"/>
      <c r="AK29" s="937">
        <v>0</v>
      </c>
      <c r="AL29" s="938"/>
      <c r="AM29" s="938"/>
      <c r="AN29" s="938"/>
      <c r="AO29" s="938"/>
      <c r="AP29" s="605"/>
      <c r="AQ29" s="606"/>
      <c r="BE29" s="942"/>
    </row>
    <row r="30" spans="1:71" s="2" customFormat="1" ht="14.45" hidden="1" customHeight="1" x14ac:dyDescent="0.3">
      <c r="A30" s="603"/>
      <c r="B30" s="604"/>
      <c r="C30" s="605"/>
      <c r="D30" s="605"/>
      <c r="E30" s="605"/>
      <c r="F30" s="519" t="s">
        <v>52</v>
      </c>
      <c r="G30" s="605"/>
      <c r="H30" s="605"/>
      <c r="I30" s="605"/>
      <c r="J30" s="605"/>
      <c r="K30" s="605"/>
      <c r="L30" s="939">
        <v>0</v>
      </c>
      <c r="M30" s="938"/>
      <c r="N30" s="938"/>
      <c r="O30" s="938"/>
      <c r="P30" s="605"/>
      <c r="Q30" s="605"/>
      <c r="R30" s="605"/>
      <c r="S30" s="605"/>
      <c r="T30" s="605"/>
      <c r="U30" s="605"/>
      <c r="V30" s="605"/>
      <c r="W30" s="937">
        <f>ROUND(BD51,0)</f>
        <v>0</v>
      </c>
      <c r="X30" s="938"/>
      <c r="Y30" s="938"/>
      <c r="Z30" s="938"/>
      <c r="AA30" s="938"/>
      <c r="AB30" s="938"/>
      <c r="AC30" s="938"/>
      <c r="AD30" s="938"/>
      <c r="AE30" s="938"/>
      <c r="AF30" s="605"/>
      <c r="AG30" s="605"/>
      <c r="AH30" s="605"/>
      <c r="AI30" s="605"/>
      <c r="AJ30" s="605"/>
      <c r="AK30" s="937">
        <v>0</v>
      </c>
      <c r="AL30" s="938"/>
      <c r="AM30" s="938"/>
      <c r="AN30" s="938"/>
      <c r="AO30" s="938"/>
      <c r="AP30" s="605"/>
      <c r="AQ30" s="606"/>
      <c r="BE30" s="942"/>
    </row>
    <row r="31" spans="1:71" s="1" customFormat="1" ht="6.95" customHeight="1" x14ac:dyDescent="0.3">
      <c r="A31" s="550"/>
      <c r="B31" s="503"/>
      <c r="C31" s="506"/>
      <c r="D31" s="506"/>
      <c r="E31" s="506"/>
      <c r="F31" s="506"/>
      <c r="G31" s="506"/>
      <c r="H31" s="506"/>
      <c r="I31" s="506"/>
      <c r="J31" s="506"/>
      <c r="K31" s="506"/>
      <c r="L31" s="506"/>
      <c r="M31" s="506"/>
      <c r="N31" s="506"/>
      <c r="O31" s="506"/>
      <c r="P31" s="506"/>
      <c r="Q31" s="506"/>
      <c r="R31" s="506"/>
      <c r="S31" s="506"/>
      <c r="T31" s="506"/>
      <c r="U31" s="506"/>
      <c r="V31" s="506"/>
      <c r="W31" s="506"/>
      <c r="X31" s="506"/>
      <c r="Y31" s="506"/>
      <c r="Z31" s="506"/>
      <c r="AA31" s="506"/>
      <c r="AB31" s="506"/>
      <c r="AC31" s="506"/>
      <c r="AD31" s="506"/>
      <c r="AE31" s="506"/>
      <c r="AF31" s="506"/>
      <c r="AG31" s="506"/>
      <c r="AH31" s="506"/>
      <c r="AI31" s="506"/>
      <c r="AJ31" s="506"/>
      <c r="AK31" s="506"/>
      <c r="AL31" s="506"/>
      <c r="AM31" s="506"/>
      <c r="AN31" s="506"/>
      <c r="AO31" s="506"/>
      <c r="AP31" s="506"/>
      <c r="AQ31" s="505"/>
      <c r="BE31" s="941"/>
    </row>
    <row r="32" spans="1:71" s="1" customFormat="1" ht="25.9" customHeight="1" x14ac:dyDescent="0.3">
      <c r="A32" s="550"/>
      <c r="B32" s="503"/>
      <c r="C32" s="607"/>
      <c r="D32" s="608" t="s">
        <v>53</v>
      </c>
      <c r="E32" s="609"/>
      <c r="F32" s="609"/>
      <c r="G32" s="609"/>
      <c r="H32" s="609"/>
      <c r="I32" s="609"/>
      <c r="J32" s="609"/>
      <c r="K32" s="609"/>
      <c r="L32" s="609"/>
      <c r="M32" s="609"/>
      <c r="N32" s="609"/>
      <c r="O32" s="609"/>
      <c r="P32" s="609"/>
      <c r="Q32" s="609"/>
      <c r="R32" s="609"/>
      <c r="S32" s="609"/>
      <c r="T32" s="610" t="s">
        <v>54</v>
      </c>
      <c r="U32" s="609"/>
      <c r="V32" s="609"/>
      <c r="W32" s="609"/>
      <c r="X32" s="950" t="s">
        <v>55</v>
      </c>
      <c r="Y32" s="951"/>
      <c r="Z32" s="951"/>
      <c r="AA32" s="951"/>
      <c r="AB32" s="951"/>
      <c r="AC32" s="609"/>
      <c r="AD32" s="609"/>
      <c r="AE32" s="609"/>
      <c r="AF32" s="609"/>
      <c r="AG32" s="609"/>
      <c r="AH32" s="609"/>
      <c r="AI32" s="609"/>
      <c r="AJ32" s="609"/>
      <c r="AK32" s="952">
        <f>SUM(AK23:AK30)</f>
        <v>0</v>
      </c>
      <c r="AL32" s="951"/>
      <c r="AM32" s="951"/>
      <c r="AN32" s="951"/>
      <c r="AO32" s="953"/>
      <c r="AP32" s="607"/>
      <c r="AQ32" s="611"/>
      <c r="BE32" s="941"/>
    </row>
    <row r="33" spans="1:56" s="1" customFormat="1" ht="6.95" customHeight="1" x14ac:dyDescent="0.3">
      <c r="A33" s="550"/>
      <c r="B33" s="503"/>
      <c r="C33" s="506"/>
      <c r="D33" s="506"/>
      <c r="E33" s="506"/>
      <c r="F33" s="506"/>
      <c r="G33" s="506"/>
      <c r="H33" s="506"/>
      <c r="I33" s="506"/>
      <c r="J33" s="506"/>
      <c r="K33" s="506"/>
      <c r="L33" s="506"/>
      <c r="M33" s="506"/>
      <c r="N33" s="506"/>
      <c r="O33" s="506"/>
      <c r="P33" s="506"/>
      <c r="Q33" s="506"/>
      <c r="R33" s="506"/>
      <c r="S33" s="506"/>
      <c r="T33" s="506"/>
      <c r="U33" s="506"/>
      <c r="V33" s="506"/>
      <c r="W33" s="506"/>
      <c r="X33" s="506"/>
      <c r="Y33" s="506"/>
      <c r="Z33" s="506"/>
      <c r="AA33" s="506"/>
      <c r="AB33" s="506"/>
      <c r="AC33" s="506"/>
      <c r="AD33" s="506"/>
      <c r="AE33" s="506"/>
      <c r="AF33" s="506"/>
      <c r="AG33" s="506"/>
      <c r="AH33" s="506"/>
      <c r="AI33" s="506"/>
      <c r="AJ33" s="506"/>
      <c r="AK33" s="506"/>
      <c r="AL33" s="506"/>
      <c r="AM33" s="506"/>
      <c r="AN33" s="506"/>
      <c r="AO33" s="506"/>
      <c r="AP33" s="506"/>
      <c r="AQ33" s="505"/>
    </row>
    <row r="34" spans="1:56" s="1" customFormat="1" ht="6.95" customHeight="1" x14ac:dyDescent="0.3">
      <c r="A34" s="550"/>
      <c r="B34" s="527"/>
      <c r="C34" s="528"/>
      <c r="D34" s="528"/>
      <c r="E34" s="528"/>
      <c r="F34" s="528"/>
      <c r="G34" s="528"/>
      <c r="H34" s="528"/>
      <c r="I34" s="528"/>
      <c r="J34" s="528"/>
      <c r="K34" s="528"/>
      <c r="L34" s="528"/>
      <c r="M34" s="528"/>
      <c r="N34" s="528"/>
      <c r="O34" s="528"/>
      <c r="P34" s="528"/>
      <c r="Q34" s="528"/>
      <c r="R34" s="528"/>
      <c r="S34" s="528"/>
      <c r="T34" s="528"/>
      <c r="U34" s="528"/>
      <c r="V34" s="528"/>
      <c r="W34" s="528"/>
      <c r="X34" s="528"/>
      <c r="Y34" s="528"/>
      <c r="Z34" s="528"/>
      <c r="AA34" s="528"/>
      <c r="AB34" s="528"/>
      <c r="AC34" s="528"/>
      <c r="AD34" s="528"/>
      <c r="AE34" s="528"/>
      <c r="AF34" s="528"/>
      <c r="AG34" s="528"/>
      <c r="AH34" s="528"/>
      <c r="AI34" s="528"/>
      <c r="AJ34" s="528"/>
      <c r="AK34" s="528"/>
      <c r="AL34" s="528"/>
      <c r="AM34" s="528"/>
      <c r="AN34" s="528"/>
      <c r="AO34" s="528"/>
      <c r="AP34" s="528"/>
      <c r="AQ34" s="529"/>
    </row>
    <row r="38" spans="1:56" s="1" customFormat="1" ht="6.95" customHeight="1" x14ac:dyDescent="0.3">
      <c r="A38" s="550"/>
      <c r="B38" s="530"/>
      <c r="C38" s="531"/>
      <c r="D38" s="531"/>
      <c r="E38" s="531"/>
      <c r="F38" s="531"/>
      <c r="G38" s="531"/>
      <c r="H38" s="531"/>
      <c r="I38" s="531"/>
      <c r="J38" s="531"/>
      <c r="K38" s="531"/>
      <c r="L38" s="531"/>
      <c r="M38" s="531"/>
      <c r="N38" s="531"/>
      <c r="O38" s="531"/>
      <c r="P38" s="531"/>
      <c r="Q38" s="531"/>
      <c r="R38" s="531"/>
      <c r="S38" s="531"/>
      <c r="T38" s="531"/>
      <c r="U38" s="531"/>
      <c r="V38" s="531"/>
      <c r="W38" s="531"/>
      <c r="X38" s="531"/>
      <c r="Y38" s="531"/>
      <c r="Z38" s="531"/>
      <c r="AA38" s="531"/>
      <c r="AB38" s="531"/>
      <c r="AC38" s="531"/>
      <c r="AD38" s="531"/>
      <c r="AE38" s="531"/>
      <c r="AF38" s="531"/>
      <c r="AG38" s="531"/>
      <c r="AH38" s="531"/>
      <c r="AI38" s="531"/>
      <c r="AJ38" s="531"/>
      <c r="AK38" s="531"/>
      <c r="AL38" s="531"/>
      <c r="AM38" s="531"/>
      <c r="AN38" s="531"/>
      <c r="AO38" s="531"/>
      <c r="AP38" s="531"/>
      <c r="AQ38" s="531"/>
      <c r="AR38" s="21"/>
    </row>
    <row r="39" spans="1:56" s="1" customFormat="1" ht="36.950000000000003" customHeight="1" x14ac:dyDescent="0.3">
      <c r="A39" s="550"/>
      <c r="B39" s="503"/>
      <c r="C39" s="548" t="s">
        <v>56</v>
      </c>
      <c r="D39" s="550"/>
      <c r="E39" s="550"/>
      <c r="F39" s="550"/>
      <c r="G39" s="550"/>
      <c r="H39" s="550"/>
      <c r="I39" s="550"/>
      <c r="J39" s="550"/>
      <c r="K39" s="550"/>
      <c r="L39" s="550"/>
      <c r="M39" s="550"/>
      <c r="N39" s="550"/>
      <c r="O39" s="550"/>
      <c r="P39" s="550"/>
      <c r="Q39" s="550"/>
      <c r="R39" s="550"/>
      <c r="S39" s="550"/>
      <c r="T39" s="550"/>
      <c r="U39" s="550"/>
      <c r="V39" s="550"/>
      <c r="W39" s="550"/>
      <c r="X39" s="550"/>
      <c r="Y39" s="550"/>
      <c r="Z39" s="550"/>
      <c r="AA39" s="550"/>
      <c r="AB39" s="550"/>
      <c r="AC39" s="550"/>
      <c r="AD39" s="550"/>
      <c r="AE39" s="550"/>
      <c r="AF39" s="550"/>
      <c r="AG39" s="550"/>
      <c r="AH39" s="550"/>
      <c r="AI39" s="550"/>
      <c r="AJ39" s="550"/>
      <c r="AK39" s="550"/>
      <c r="AL39" s="550"/>
      <c r="AM39" s="550"/>
      <c r="AN39" s="550"/>
      <c r="AO39" s="550"/>
      <c r="AP39" s="550"/>
      <c r="AQ39" s="550"/>
      <c r="AR39" s="21"/>
    </row>
    <row r="40" spans="1:56" s="1" customFormat="1" ht="6.95" customHeight="1" x14ac:dyDescent="0.3">
      <c r="A40" s="550"/>
      <c r="B40" s="503"/>
      <c r="C40" s="550"/>
      <c r="D40" s="550"/>
      <c r="E40" s="550"/>
      <c r="F40" s="550"/>
      <c r="G40" s="550"/>
      <c r="H40" s="550"/>
      <c r="I40" s="550"/>
      <c r="J40" s="550"/>
      <c r="K40" s="550"/>
      <c r="L40" s="550"/>
      <c r="M40" s="550"/>
      <c r="N40" s="550"/>
      <c r="O40" s="550"/>
      <c r="P40" s="550"/>
      <c r="Q40" s="550"/>
      <c r="R40" s="550"/>
      <c r="S40" s="550"/>
      <c r="T40" s="550"/>
      <c r="U40" s="550"/>
      <c r="V40" s="550"/>
      <c r="W40" s="550"/>
      <c r="X40" s="550"/>
      <c r="Y40" s="550"/>
      <c r="Z40" s="550"/>
      <c r="AA40" s="550"/>
      <c r="AB40" s="550"/>
      <c r="AC40" s="550"/>
      <c r="AD40" s="550"/>
      <c r="AE40" s="550"/>
      <c r="AF40" s="550"/>
      <c r="AG40" s="550"/>
      <c r="AH40" s="550"/>
      <c r="AI40" s="550"/>
      <c r="AJ40" s="550"/>
      <c r="AK40" s="550"/>
      <c r="AL40" s="550"/>
      <c r="AM40" s="550"/>
      <c r="AN40" s="550"/>
      <c r="AO40" s="550"/>
      <c r="AP40" s="550"/>
      <c r="AQ40" s="550"/>
      <c r="AR40" s="21"/>
    </row>
    <row r="41" spans="1:56" s="3" customFormat="1" ht="14.45" customHeight="1" x14ac:dyDescent="0.3">
      <c r="A41" s="612"/>
      <c r="B41" s="613"/>
      <c r="C41" s="549" t="s">
        <v>15</v>
      </c>
      <c r="D41" s="612"/>
      <c r="E41" s="612"/>
      <c r="F41" s="612"/>
      <c r="G41" s="612"/>
      <c r="H41" s="612"/>
      <c r="I41" s="612"/>
      <c r="J41" s="612"/>
      <c r="K41" s="612"/>
      <c r="L41" s="612" t="str">
        <f>K5</f>
        <v>ProjekceCZ1(2)</v>
      </c>
      <c r="M41" s="612"/>
      <c r="N41" s="612"/>
      <c r="O41" s="612"/>
      <c r="P41" s="612"/>
      <c r="Q41" s="612"/>
      <c r="R41" s="612"/>
      <c r="S41" s="612"/>
      <c r="T41" s="612"/>
      <c r="U41" s="612"/>
      <c r="V41" s="612"/>
      <c r="W41" s="612"/>
      <c r="X41" s="612"/>
      <c r="Y41" s="612"/>
      <c r="Z41" s="612"/>
      <c r="AA41" s="612"/>
      <c r="AB41" s="612"/>
      <c r="AC41" s="612"/>
      <c r="AD41" s="612"/>
      <c r="AE41" s="612"/>
      <c r="AF41" s="612"/>
      <c r="AG41" s="612"/>
      <c r="AH41" s="612"/>
      <c r="AI41" s="612"/>
      <c r="AJ41" s="612"/>
      <c r="AK41" s="612"/>
      <c r="AL41" s="612"/>
      <c r="AM41" s="612"/>
      <c r="AN41" s="612"/>
      <c r="AO41" s="612"/>
      <c r="AP41" s="612"/>
      <c r="AQ41" s="612"/>
      <c r="AR41" s="23"/>
    </row>
    <row r="42" spans="1:56" s="4" customFormat="1" ht="36.950000000000003" customHeight="1" x14ac:dyDescent="0.3">
      <c r="A42" s="614"/>
      <c r="B42" s="615"/>
      <c r="C42" s="616" t="s">
        <v>18</v>
      </c>
      <c r="D42" s="614"/>
      <c r="E42" s="614"/>
      <c r="F42" s="614"/>
      <c r="G42" s="614"/>
      <c r="H42" s="614"/>
      <c r="I42" s="614"/>
      <c r="J42" s="614"/>
      <c r="K42" s="614"/>
      <c r="L42" s="928" t="str">
        <f>K6</f>
        <v>Vybudování učebny praktického vyučování, Čáslavská 205, Chrudim</v>
      </c>
      <c r="M42" s="929"/>
      <c r="N42" s="929"/>
      <c r="O42" s="929"/>
      <c r="P42" s="929"/>
      <c r="Q42" s="929"/>
      <c r="R42" s="929"/>
      <c r="S42" s="929"/>
      <c r="T42" s="929"/>
      <c r="U42" s="929"/>
      <c r="V42" s="929"/>
      <c r="W42" s="929"/>
      <c r="X42" s="929"/>
      <c r="Y42" s="929"/>
      <c r="Z42" s="929"/>
      <c r="AA42" s="929"/>
      <c r="AB42" s="929"/>
      <c r="AC42" s="929"/>
      <c r="AD42" s="929"/>
      <c r="AE42" s="929"/>
      <c r="AF42" s="929"/>
      <c r="AG42" s="929"/>
      <c r="AH42" s="929"/>
      <c r="AI42" s="929"/>
      <c r="AJ42" s="929"/>
      <c r="AK42" s="929"/>
      <c r="AL42" s="929"/>
      <c r="AM42" s="929"/>
      <c r="AN42" s="929"/>
      <c r="AO42" s="929"/>
      <c r="AP42" s="614"/>
      <c r="AQ42" s="614"/>
      <c r="AR42" s="24"/>
    </row>
    <row r="43" spans="1:56" s="1" customFormat="1" ht="6.95" customHeight="1" x14ac:dyDescent="0.3">
      <c r="A43" s="550"/>
      <c r="B43" s="503"/>
      <c r="C43" s="550"/>
      <c r="D43" s="550"/>
      <c r="E43" s="550"/>
      <c r="F43" s="550"/>
      <c r="G43" s="550"/>
      <c r="H43" s="550"/>
      <c r="I43" s="550"/>
      <c r="J43" s="550"/>
      <c r="K43" s="550"/>
      <c r="L43" s="550"/>
      <c r="M43" s="550"/>
      <c r="N43" s="550"/>
      <c r="O43" s="550"/>
      <c r="P43" s="550"/>
      <c r="Q43" s="550"/>
      <c r="R43" s="550"/>
      <c r="S43" s="550"/>
      <c r="T43" s="550"/>
      <c r="U43" s="550"/>
      <c r="V43" s="550"/>
      <c r="W43" s="550"/>
      <c r="X43" s="550"/>
      <c r="Y43" s="550"/>
      <c r="Z43" s="550"/>
      <c r="AA43" s="550"/>
      <c r="AB43" s="550"/>
      <c r="AC43" s="550"/>
      <c r="AD43" s="550"/>
      <c r="AE43" s="550"/>
      <c r="AF43" s="550"/>
      <c r="AG43" s="550"/>
      <c r="AH43" s="550"/>
      <c r="AI43" s="550"/>
      <c r="AJ43" s="550"/>
      <c r="AK43" s="550"/>
      <c r="AL43" s="550"/>
      <c r="AM43" s="550"/>
      <c r="AN43" s="550"/>
      <c r="AO43" s="550"/>
      <c r="AP43" s="550"/>
      <c r="AQ43" s="550"/>
      <c r="AR43" s="21"/>
    </row>
    <row r="44" spans="1:56" s="1" customFormat="1" ht="15" x14ac:dyDescent="0.3">
      <c r="A44" s="550"/>
      <c r="B44" s="503"/>
      <c r="C44" s="549" t="s">
        <v>23</v>
      </c>
      <c r="D44" s="550"/>
      <c r="E44" s="550"/>
      <c r="F44" s="550"/>
      <c r="G44" s="550"/>
      <c r="H44" s="550"/>
      <c r="I44" s="550"/>
      <c r="J44" s="550"/>
      <c r="K44" s="550"/>
      <c r="L44" s="617" t="str">
        <f>IF(K8="","",K8)</f>
        <v>Chrudim</v>
      </c>
      <c r="M44" s="550"/>
      <c r="N44" s="550"/>
      <c r="O44" s="550"/>
      <c r="P44" s="550"/>
      <c r="Q44" s="550"/>
      <c r="R44" s="550"/>
      <c r="S44" s="550"/>
      <c r="T44" s="550"/>
      <c r="U44" s="550"/>
      <c r="V44" s="550"/>
      <c r="W44" s="550"/>
      <c r="X44" s="550"/>
      <c r="Y44" s="550"/>
      <c r="Z44" s="550"/>
      <c r="AA44" s="550"/>
      <c r="AB44" s="550"/>
      <c r="AC44" s="550"/>
      <c r="AD44" s="550"/>
      <c r="AE44" s="550"/>
      <c r="AF44" s="550"/>
      <c r="AG44" s="550"/>
      <c r="AH44" s="550"/>
      <c r="AI44" s="549" t="s">
        <v>25</v>
      </c>
      <c r="AJ44" s="550"/>
      <c r="AK44" s="550"/>
      <c r="AL44" s="550"/>
      <c r="AM44" s="930" t="str">
        <f>IF(AN8= "","",AN8)</f>
        <v>07.12.2016</v>
      </c>
      <c r="AN44" s="931"/>
      <c r="AO44" s="550"/>
      <c r="AP44" s="550"/>
      <c r="AQ44" s="550"/>
      <c r="AR44" s="21"/>
    </row>
    <row r="45" spans="1:56" s="1" customFormat="1" ht="6.95" customHeight="1" x14ac:dyDescent="0.3">
      <c r="A45" s="550"/>
      <c r="B45" s="503"/>
      <c r="C45" s="550"/>
      <c r="D45" s="550"/>
      <c r="E45" s="550"/>
      <c r="F45" s="550"/>
      <c r="G45" s="550"/>
      <c r="H45" s="550"/>
      <c r="I45" s="550"/>
      <c r="J45" s="550"/>
      <c r="K45" s="550"/>
      <c r="L45" s="550"/>
      <c r="M45" s="550"/>
      <c r="N45" s="550"/>
      <c r="O45" s="550"/>
      <c r="P45" s="550"/>
      <c r="Q45" s="550"/>
      <c r="R45" s="550"/>
      <c r="S45" s="550"/>
      <c r="T45" s="550"/>
      <c r="U45" s="550"/>
      <c r="V45" s="550"/>
      <c r="W45" s="550"/>
      <c r="X45" s="550"/>
      <c r="Y45" s="550"/>
      <c r="Z45" s="550"/>
      <c r="AA45" s="550"/>
      <c r="AB45" s="550"/>
      <c r="AC45" s="550"/>
      <c r="AD45" s="550"/>
      <c r="AE45" s="550"/>
      <c r="AF45" s="550"/>
      <c r="AG45" s="550"/>
      <c r="AH45" s="550"/>
      <c r="AI45" s="550"/>
      <c r="AJ45" s="550"/>
      <c r="AK45" s="550"/>
      <c r="AL45" s="550"/>
      <c r="AM45" s="550"/>
      <c r="AN45" s="550"/>
      <c r="AO45" s="550"/>
      <c r="AP45" s="550"/>
      <c r="AQ45" s="550"/>
      <c r="AR45" s="21"/>
    </row>
    <row r="46" spans="1:56" s="1" customFormat="1" ht="15" x14ac:dyDescent="0.3">
      <c r="A46" s="550"/>
      <c r="B46" s="503"/>
      <c r="C46" s="549" t="s">
        <v>33</v>
      </c>
      <c r="D46" s="550"/>
      <c r="E46" s="550"/>
      <c r="F46" s="550"/>
      <c r="G46" s="550"/>
      <c r="H46" s="550"/>
      <c r="I46" s="550"/>
      <c r="J46" s="550"/>
      <c r="K46" s="550"/>
      <c r="L46" s="612" t="str">
        <f>IF(E11= "","",E11)</f>
        <v>SOŠ a SOU Obchodu a služeb, Čáslavská 205, Chrudim</v>
      </c>
      <c r="M46" s="550"/>
      <c r="N46" s="550"/>
      <c r="O46" s="550"/>
      <c r="P46" s="550"/>
      <c r="Q46" s="550"/>
      <c r="R46" s="550"/>
      <c r="S46" s="550"/>
      <c r="T46" s="550"/>
      <c r="U46" s="550"/>
      <c r="V46" s="550"/>
      <c r="W46" s="550"/>
      <c r="X46" s="550"/>
      <c r="Y46" s="550"/>
      <c r="Z46" s="550"/>
      <c r="AA46" s="550"/>
      <c r="AB46" s="550"/>
      <c r="AC46" s="550"/>
      <c r="AD46" s="550"/>
      <c r="AE46" s="550"/>
      <c r="AF46" s="550"/>
      <c r="AG46" s="550"/>
      <c r="AH46" s="550"/>
      <c r="AI46" s="549" t="s">
        <v>39</v>
      </c>
      <c r="AJ46" s="550"/>
      <c r="AK46" s="550"/>
      <c r="AL46" s="550"/>
      <c r="AM46" s="932" t="str">
        <f>IF(E17="","",E17)</f>
        <v>Projekce CZ s.r.o., Tovární 290, Chrudim</v>
      </c>
      <c r="AN46" s="931"/>
      <c r="AO46" s="931"/>
      <c r="AP46" s="931"/>
      <c r="AQ46" s="550"/>
      <c r="AR46" s="21"/>
      <c r="AS46" s="933" t="s">
        <v>57</v>
      </c>
      <c r="AT46" s="934"/>
      <c r="AU46" s="26"/>
      <c r="AV46" s="26"/>
      <c r="AW46" s="26"/>
      <c r="AX46" s="26"/>
      <c r="AY46" s="26"/>
      <c r="AZ46" s="26"/>
      <c r="BA46" s="26"/>
      <c r="BB46" s="26"/>
      <c r="BC46" s="26"/>
      <c r="BD46" s="27"/>
    </row>
    <row r="47" spans="1:56" s="1" customFormat="1" ht="15" x14ac:dyDescent="0.3">
      <c r="A47" s="550"/>
      <c r="B47" s="503"/>
      <c r="C47" s="549" t="s">
        <v>37</v>
      </c>
      <c r="D47" s="550"/>
      <c r="E47" s="550"/>
      <c r="F47" s="550"/>
      <c r="G47" s="550"/>
      <c r="H47" s="550"/>
      <c r="I47" s="550"/>
      <c r="J47" s="550"/>
      <c r="K47" s="550"/>
      <c r="L47" s="612" t="str">
        <f>IF(E14= "Vyplň údaj","",E14)</f>
        <v/>
      </c>
      <c r="M47" s="550"/>
      <c r="N47" s="550"/>
      <c r="O47" s="550"/>
      <c r="P47" s="550"/>
      <c r="Q47" s="550"/>
      <c r="R47" s="550"/>
      <c r="S47" s="550"/>
      <c r="T47" s="550"/>
      <c r="U47" s="550"/>
      <c r="V47" s="550"/>
      <c r="W47" s="550"/>
      <c r="X47" s="550"/>
      <c r="Y47" s="550"/>
      <c r="Z47" s="550"/>
      <c r="AA47" s="550"/>
      <c r="AB47" s="550"/>
      <c r="AC47" s="550"/>
      <c r="AD47" s="550"/>
      <c r="AE47" s="550"/>
      <c r="AF47" s="550"/>
      <c r="AG47" s="550"/>
      <c r="AH47" s="550"/>
      <c r="AI47" s="550"/>
      <c r="AJ47" s="550"/>
      <c r="AK47" s="550"/>
      <c r="AL47" s="550"/>
      <c r="AM47" s="550"/>
      <c r="AN47" s="550"/>
      <c r="AO47" s="550"/>
      <c r="AP47" s="550"/>
      <c r="AQ47" s="550"/>
      <c r="AR47" s="21"/>
      <c r="AS47" s="935"/>
      <c r="AT47" s="936"/>
      <c r="AU47" s="22"/>
      <c r="AV47" s="22"/>
      <c r="AW47" s="22"/>
      <c r="AX47" s="22"/>
      <c r="AY47" s="22"/>
      <c r="AZ47" s="22"/>
      <c r="BA47" s="22"/>
      <c r="BB47" s="22"/>
      <c r="BC47" s="22"/>
      <c r="BD47" s="28"/>
    </row>
    <row r="48" spans="1:56" s="1" customFormat="1" ht="10.9" customHeight="1" x14ac:dyDescent="0.3">
      <c r="A48" s="550"/>
      <c r="B48" s="503"/>
      <c r="C48" s="550"/>
      <c r="D48" s="550"/>
      <c r="E48" s="550"/>
      <c r="F48" s="550"/>
      <c r="G48" s="550"/>
      <c r="H48" s="550"/>
      <c r="I48" s="550"/>
      <c r="J48" s="550"/>
      <c r="K48" s="550"/>
      <c r="L48" s="550"/>
      <c r="M48" s="550"/>
      <c r="N48" s="550"/>
      <c r="O48" s="550"/>
      <c r="P48" s="550"/>
      <c r="Q48" s="550"/>
      <c r="R48" s="550"/>
      <c r="S48" s="550"/>
      <c r="T48" s="550"/>
      <c r="U48" s="550"/>
      <c r="V48" s="550"/>
      <c r="W48" s="550"/>
      <c r="X48" s="550"/>
      <c r="Y48" s="550"/>
      <c r="Z48" s="550"/>
      <c r="AA48" s="550"/>
      <c r="AB48" s="550"/>
      <c r="AC48" s="550"/>
      <c r="AD48" s="550"/>
      <c r="AE48" s="550"/>
      <c r="AF48" s="550"/>
      <c r="AG48" s="550"/>
      <c r="AH48" s="550"/>
      <c r="AI48" s="550"/>
      <c r="AJ48" s="550"/>
      <c r="AK48" s="550"/>
      <c r="AL48" s="550"/>
      <c r="AM48" s="550"/>
      <c r="AN48" s="550"/>
      <c r="AO48" s="550"/>
      <c r="AP48" s="550"/>
      <c r="AQ48" s="550"/>
      <c r="AR48" s="21"/>
      <c r="AS48" s="935"/>
      <c r="AT48" s="936"/>
      <c r="AU48" s="22"/>
      <c r="AV48" s="22"/>
      <c r="AW48" s="22"/>
      <c r="AX48" s="22"/>
      <c r="AY48" s="22"/>
      <c r="AZ48" s="22"/>
      <c r="BA48" s="22"/>
      <c r="BB48" s="22"/>
      <c r="BC48" s="22"/>
      <c r="BD48" s="28"/>
    </row>
    <row r="49" spans="1:91" s="1" customFormat="1" ht="29.25" customHeight="1" x14ac:dyDescent="0.3">
      <c r="A49" s="550"/>
      <c r="B49" s="503"/>
      <c r="C49" s="946" t="s">
        <v>58</v>
      </c>
      <c r="D49" s="947"/>
      <c r="E49" s="947"/>
      <c r="F49" s="947"/>
      <c r="G49" s="947"/>
      <c r="H49" s="523"/>
      <c r="I49" s="948" t="s">
        <v>59</v>
      </c>
      <c r="J49" s="947"/>
      <c r="K49" s="947"/>
      <c r="L49" s="947"/>
      <c r="M49" s="947"/>
      <c r="N49" s="947"/>
      <c r="O49" s="947"/>
      <c r="P49" s="947"/>
      <c r="Q49" s="947"/>
      <c r="R49" s="947"/>
      <c r="S49" s="947"/>
      <c r="T49" s="947"/>
      <c r="U49" s="947"/>
      <c r="V49" s="947"/>
      <c r="W49" s="947"/>
      <c r="X49" s="947"/>
      <c r="Y49" s="947"/>
      <c r="Z49" s="947"/>
      <c r="AA49" s="947"/>
      <c r="AB49" s="947"/>
      <c r="AC49" s="947"/>
      <c r="AD49" s="947"/>
      <c r="AE49" s="947"/>
      <c r="AF49" s="947"/>
      <c r="AG49" s="949" t="s">
        <v>60</v>
      </c>
      <c r="AH49" s="947"/>
      <c r="AI49" s="947"/>
      <c r="AJ49" s="947"/>
      <c r="AK49" s="947"/>
      <c r="AL49" s="947"/>
      <c r="AM49" s="947"/>
      <c r="AN49" s="948" t="s">
        <v>61</v>
      </c>
      <c r="AO49" s="947"/>
      <c r="AP49" s="947"/>
      <c r="AQ49" s="618" t="s">
        <v>62</v>
      </c>
      <c r="AR49" s="21"/>
      <c r="AS49" s="29" t="s">
        <v>63</v>
      </c>
      <c r="AT49" s="30" t="s">
        <v>64</v>
      </c>
      <c r="AU49" s="30" t="s">
        <v>65</v>
      </c>
      <c r="AV49" s="30" t="s">
        <v>66</v>
      </c>
      <c r="AW49" s="30" t="s">
        <v>67</v>
      </c>
      <c r="AX49" s="30" t="s">
        <v>68</v>
      </c>
      <c r="AY49" s="30" t="s">
        <v>69</v>
      </c>
      <c r="AZ49" s="30" t="s">
        <v>70</v>
      </c>
      <c r="BA49" s="30" t="s">
        <v>71</v>
      </c>
      <c r="BB49" s="30" t="s">
        <v>72</v>
      </c>
      <c r="BC49" s="30" t="s">
        <v>73</v>
      </c>
      <c r="BD49" s="31" t="s">
        <v>74</v>
      </c>
    </row>
    <row r="50" spans="1:91" s="1" customFormat="1" ht="10.9" customHeight="1" x14ac:dyDescent="0.3">
      <c r="A50" s="550"/>
      <c r="B50" s="503"/>
      <c r="C50" s="550"/>
      <c r="D50" s="550"/>
      <c r="E50" s="550"/>
      <c r="F50" s="550"/>
      <c r="G50" s="550"/>
      <c r="H50" s="550"/>
      <c r="I50" s="550"/>
      <c r="J50" s="550"/>
      <c r="K50" s="550"/>
      <c r="L50" s="550"/>
      <c r="M50" s="550"/>
      <c r="N50" s="550"/>
      <c r="O50" s="550"/>
      <c r="P50" s="550"/>
      <c r="Q50" s="550"/>
      <c r="R50" s="550"/>
      <c r="S50" s="550"/>
      <c r="T50" s="550"/>
      <c r="U50" s="550"/>
      <c r="V50" s="550"/>
      <c r="W50" s="550"/>
      <c r="X50" s="550"/>
      <c r="Y50" s="550"/>
      <c r="Z50" s="550"/>
      <c r="AA50" s="550"/>
      <c r="AB50" s="550"/>
      <c r="AC50" s="550"/>
      <c r="AD50" s="550"/>
      <c r="AE50" s="550"/>
      <c r="AF50" s="550"/>
      <c r="AG50" s="550"/>
      <c r="AH50" s="550"/>
      <c r="AI50" s="550"/>
      <c r="AJ50" s="550"/>
      <c r="AK50" s="550"/>
      <c r="AL50" s="550"/>
      <c r="AM50" s="550"/>
      <c r="AN50" s="550"/>
      <c r="AO50" s="550"/>
      <c r="AP50" s="550"/>
      <c r="AQ50" s="550"/>
      <c r="AR50" s="21"/>
      <c r="AS50" s="32"/>
      <c r="AT50" s="26"/>
      <c r="AU50" s="26"/>
      <c r="AV50" s="26"/>
      <c r="AW50" s="26"/>
      <c r="AX50" s="26"/>
      <c r="AY50" s="26"/>
      <c r="AZ50" s="26"/>
      <c r="BA50" s="26"/>
      <c r="BB50" s="26"/>
      <c r="BC50" s="26"/>
      <c r="BD50" s="27"/>
    </row>
    <row r="51" spans="1:91" s="4" customFormat="1" ht="32.450000000000003" customHeight="1" x14ac:dyDescent="0.3">
      <c r="A51" s="614"/>
      <c r="B51" s="615"/>
      <c r="C51" s="557" t="s">
        <v>75</v>
      </c>
      <c r="D51" s="619"/>
      <c r="E51" s="619"/>
      <c r="F51" s="619"/>
      <c r="G51" s="619"/>
      <c r="H51" s="619"/>
      <c r="I51" s="619"/>
      <c r="J51" s="619"/>
      <c r="K51" s="619"/>
      <c r="L51" s="619"/>
      <c r="M51" s="619"/>
      <c r="N51" s="619"/>
      <c r="O51" s="619"/>
      <c r="P51" s="619"/>
      <c r="Q51" s="619"/>
      <c r="R51" s="619"/>
      <c r="S51" s="619"/>
      <c r="T51" s="619"/>
      <c r="U51" s="619"/>
      <c r="V51" s="619"/>
      <c r="W51" s="619"/>
      <c r="X51" s="619"/>
      <c r="Y51" s="619"/>
      <c r="Z51" s="619"/>
      <c r="AA51" s="619"/>
      <c r="AB51" s="619"/>
      <c r="AC51" s="619"/>
      <c r="AD51" s="619"/>
      <c r="AE51" s="619"/>
      <c r="AF51" s="619"/>
      <c r="AG51" s="922">
        <f>ROUND(SUM(AG52:AG53),0)</f>
        <v>0</v>
      </c>
      <c r="AH51" s="922"/>
      <c r="AI51" s="922"/>
      <c r="AJ51" s="922"/>
      <c r="AK51" s="922"/>
      <c r="AL51" s="922"/>
      <c r="AM51" s="922"/>
      <c r="AN51" s="923">
        <f>SUM(AG51,AT51)</f>
        <v>0</v>
      </c>
      <c r="AO51" s="923"/>
      <c r="AP51" s="923"/>
      <c r="AQ51" s="620" t="s">
        <v>3</v>
      </c>
      <c r="AR51" s="24"/>
      <c r="AS51" s="33">
        <f>ROUND(SUM(AS52:AS53),0)</f>
        <v>0</v>
      </c>
      <c r="AT51" s="34">
        <f>ROUND(SUM(AV51:AW51),0)</f>
        <v>0</v>
      </c>
      <c r="AU51" s="35">
        <f>ROUND(SUM(AU52:AU53),5)</f>
        <v>0</v>
      </c>
      <c r="AV51" s="34">
        <f>ROUND(AZ51*L26,0)</f>
        <v>0</v>
      </c>
      <c r="AW51" s="34">
        <f>ROUND(BA51*L27,0)</f>
        <v>0</v>
      </c>
      <c r="AX51" s="34">
        <f>ROUND(BB51*L26,0)</f>
        <v>0</v>
      </c>
      <c r="AY51" s="34">
        <f>ROUND(BC51*L27,0)</f>
        <v>0</v>
      </c>
      <c r="AZ51" s="34">
        <f>ROUND(SUM(AZ52:AZ53),0)</f>
        <v>0</v>
      </c>
      <c r="BA51" s="34">
        <f>ROUND(SUM(BA52:BA53),0)</f>
        <v>0</v>
      </c>
      <c r="BB51" s="34">
        <f>ROUND(SUM(BB52:BB53),0)</f>
        <v>0</v>
      </c>
      <c r="BC51" s="34">
        <f>ROUND(SUM(BC52:BC53),0)</f>
        <v>0</v>
      </c>
      <c r="BD51" s="36">
        <f>ROUND(SUM(BD52:BD53),0)</f>
        <v>0</v>
      </c>
      <c r="BS51" s="25" t="s">
        <v>76</v>
      </c>
      <c r="BT51" s="25" t="s">
        <v>77</v>
      </c>
      <c r="BU51" s="37" t="s">
        <v>78</v>
      </c>
      <c r="BV51" s="25" t="s">
        <v>79</v>
      </c>
      <c r="BW51" s="25" t="s">
        <v>5</v>
      </c>
      <c r="BX51" s="25" t="s">
        <v>80</v>
      </c>
      <c r="CL51" s="25" t="s">
        <v>21</v>
      </c>
    </row>
    <row r="52" spans="1:91" s="5" customFormat="1" ht="22.5" customHeight="1" x14ac:dyDescent="0.3">
      <c r="A52" s="621" t="s">
        <v>1348</v>
      </c>
      <c r="B52" s="622"/>
      <c r="C52" s="623"/>
      <c r="D52" s="945" t="s">
        <v>9</v>
      </c>
      <c r="E52" s="927"/>
      <c r="F52" s="927"/>
      <c r="G52" s="927"/>
      <c r="H52" s="927"/>
      <c r="I52" s="624"/>
      <c r="J52" s="945" t="s">
        <v>81</v>
      </c>
      <c r="K52" s="927"/>
      <c r="L52" s="927"/>
      <c r="M52" s="927"/>
      <c r="N52" s="927"/>
      <c r="O52" s="927"/>
      <c r="P52" s="927"/>
      <c r="Q52" s="927"/>
      <c r="R52" s="927"/>
      <c r="S52" s="927"/>
      <c r="T52" s="927"/>
      <c r="U52" s="927"/>
      <c r="V52" s="927"/>
      <c r="W52" s="927"/>
      <c r="X52" s="927"/>
      <c r="Y52" s="927"/>
      <c r="Z52" s="927"/>
      <c r="AA52" s="927"/>
      <c r="AB52" s="927"/>
      <c r="AC52" s="927"/>
      <c r="AD52" s="927"/>
      <c r="AE52" s="927"/>
      <c r="AF52" s="927"/>
      <c r="AG52" s="926">
        <f>'D.1.1-AST - 1-Vybudování učebny'!J27</f>
        <v>0</v>
      </c>
      <c r="AH52" s="927"/>
      <c r="AI52" s="927"/>
      <c r="AJ52" s="927"/>
      <c r="AK52" s="927"/>
      <c r="AL52" s="927"/>
      <c r="AM52" s="927"/>
      <c r="AN52" s="926">
        <f>SUM(AG52,AT52)</f>
        <v>0</v>
      </c>
      <c r="AO52" s="927"/>
      <c r="AP52" s="927"/>
      <c r="AQ52" s="625" t="s">
        <v>82</v>
      </c>
      <c r="AR52" s="38"/>
      <c r="AS52" s="39">
        <v>0</v>
      </c>
      <c r="AT52" s="40">
        <f>ROUND(SUM(AV52:AW52),0)</f>
        <v>0</v>
      </c>
      <c r="AU52" s="41">
        <f>'D.1.1-AST - 1-Vybudování učebny'!P105</f>
        <v>0</v>
      </c>
      <c r="AV52" s="40">
        <f>'D.1.1-AST - 1-Vybudování učebny'!J30</f>
        <v>0</v>
      </c>
      <c r="AW52" s="40">
        <f>'D.1.1-AST - 1-Vybudování učebny'!J31</f>
        <v>0</v>
      </c>
      <c r="AX52" s="40">
        <f>'D.1.1-AST - 1-Vybudování učebny'!J32</f>
        <v>0</v>
      </c>
      <c r="AY52" s="40">
        <f>'D.1.1-AST - 1-Vybudování učebny'!J33</f>
        <v>0</v>
      </c>
      <c r="AZ52" s="40">
        <f>'D.1.1-AST - 1-Vybudování učebny'!F30</f>
        <v>0</v>
      </c>
      <c r="BA52" s="40">
        <f>'D.1.1-AST - 1-Vybudování učebny'!F31</f>
        <v>0</v>
      </c>
      <c r="BB52" s="40">
        <f>'D.1.1-AST - 1-Vybudování učebny'!F32</f>
        <v>0</v>
      </c>
      <c r="BC52" s="40">
        <f>'D.1.1-AST - 1-Vybudování učebny'!F33</f>
        <v>0</v>
      </c>
      <c r="BD52" s="42">
        <f>'D.1.1-AST - 1-Vybudování učebny'!F34</f>
        <v>0</v>
      </c>
      <c r="BT52" s="43" t="s">
        <v>9</v>
      </c>
      <c r="BV52" s="43" t="s">
        <v>79</v>
      </c>
      <c r="BW52" s="43" t="s">
        <v>83</v>
      </c>
      <c r="BX52" s="43" t="s">
        <v>5</v>
      </c>
      <c r="CL52" s="43" t="s">
        <v>21</v>
      </c>
      <c r="CM52" s="43" t="s">
        <v>84</v>
      </c>
    </row>
    <row r="53" spans="1:91" s="5" customFormat="1" ht="22.5" customHeight="1" x14ac:dyDescent="0.3">
      <c r="A53" s="621" t="s">
        <v>1348</v>
      </c>
      <c r="B53" s="622"/>
      <c r="C53" s="623"/>
      <c r="D53" s="945" t="s">
        <v>84</v>
      </c>
      <c r="E53" s="927"/>
      <c r="F53" s="927"/>
      <c r="G53" s="927"/>
      <c r="H53" s="927"/>
      <c r="I53" s="624"/>
      <c r="J53" s="945" t="s">
        <v>85</v>
      </c>
      <c r="K53" s="927"/>
      <c r="L53" s="927"/>
      <c r="M53" s="927"/>
      <c r="N53" s="927"/>
      <c r="O53" s="927"/>
      <c r="P53" s="927"/>
      <c r="Q53" s="927"/>
      <c r="R53" s="927"/>
      <c r="S53" s="927"/>
      <c r="T53" s="927"/>
      <c r="U53" s="927"/>
      <c r="V53" s="927"/>
      <c r="W53" s="927"/>
      <c r="X53" s="927"/>
      <c r="Y53" s="927"/>
      <c r="Z53" s="927"/>
      <c r="AA53" s="927"/>
      <c r="AB53" s="927"/>
      <c r="AC53" s="927"/>
      <c r="AD53" s="927"/>
      <c r="AE53" s="927"/>
      <c r="AF53" s="927"/>
      <c r="AG53" s="926">
        <f>'D.1.1-AST - 2-Ostat a vedl náKL'!J27</f>
        <v>0</v>
      </c>
      <c r="AH53" s="927"/>
      <c r="AI53" s="927"/>
      <c r="AJ53" s="927"/>
      <c r="AK53" s="927"/>
      <c r="AL53" s="927"/>
      <c r="AM53" s="927"/>
      <c r="AN53" s="926">
        <f>SUM(AG53,AT53)</f>
        <v>0</v>
      </c>
      <c r="AO53" s="927"/>
      <c r="AP53" s="927"/>
      <c r="AQ53" s="625" t="s">
        <v>82</v>
      </c>
      <c r="AR53" s="38"/>
      <c r="AS53" s="44">
        <v>0</v>
      </c>
      <c r="AT53" s="45">
        <f>ROUND(SUM(AV53:AW53),0)</f>
        <v>0</v>
      </c>
      <c r="AU53" s="46">
        <f>'D.1.1-AST - 2-Ostat a vedl náKL'!P86</f>
        <v>0</v>
      </c>
      <c r="AV53" s="45">
        <f>'D.1.1-AST - 2-Ostat a vedl náKL'!J30</f>
        <v>0</v>
      </c>
      <c r="AW53" s="45">
        <f>'D.1.1-AST - 2-Ostat a vedl náKL'!J31</f>
        <v>0</v>
      </c>
      <c r="AX53" s="45">
        <f>'D.1.1-AST - 2-Ostat a vedl náKL'!J32</f>
        <v>0</v>
      </c>
      <c r="AY53" s="45">
        <f>'D.1.1-AST - 2-Ostat a vedl náKL'!J33</f>
        <v>0</v>
      </c>
      <c r="AZ53" s="45">
        <f>'D.1.1-AST - 2-Ostat a vedl náKL'!F30</f>
        <v>0</v>
      </c>
      <c r="BA53" s="45">
        <f>'D.1.1-AST - 2-Ostat a vedl náKL'!F31</f>
        <v>0</v>
      </c>
      <c r="BB53" s="45">
        <f>'D.1.1-AST - 2-Ostat a vedl náKL'!F32</f>
        <v>0</v>
      </c>
      <c r="BC53" s="45">
        <f>'D.1.1-AST - 2-Ostat a vedl náKL'!F33</f>
        <v>0</v>
      </c>
      <c r="BD53" s="47">
        <f>'D.1.1-AST - 2-Ostat a vedl náKL'!F34</f>
        <v>0</v>
      </c>
      <c r="BT53" s="43" t="s">
        <v>9</v>
      </c>
      <c r="BV53" s="43" t="s">
        <v>79</v>
      </c>
      <c r="BW53" s="43" t="s">
        <v>86</v>
      </c>
      <c r="BX53" s="43" t="s">
        <v>5</v>
      </c>
      <c r="CL53" s="43" t="s">
        <v>21</v>
      </c>
      <c r="CM53" s="43" t="s">
        <v>84</v>
      </c>
    </row>
    <row r="54" spans="1:91" s="1" customFormat="1" ht="30" customHeight="1" x14ac:dyDescent="0.3">
      <c r="A54" s="550"/>
      <c r="B54" s="503"/>
      <c r="C54" s="550"/>
      <c r="D54" s="550"/>
      <c r="E54" s="550"/>
      <c r="F54" s="550"/>
      <c r="G54" s="550"/>
      <c r="H54" s="550"/>
      <c r="I54" s="550"/>
      <c r="J54" s="550"/>
      <c r="K54" s="550"/>
      <c r="L54" s="550"/>
      <c r="M54" s="550"/>
      <c r="N54" s="550"/>
      <c r="O54" s="550"/>
      <c r="P54" s="550"/>
      <c r="Q54" s="550"/>
      <c r="R54" s="550"/>
      <c r="S54" s="550"/>
      <c r="T54" s="550"/>
      <c r="U54" s="550"/>
      <c r="V54" s="550"/>
      <c r="W54" s="550"/>
      <c r="X54" s="550"/>
      <c r="Y54" s="550"/>
      <c r="Z54" s="550"/>
      <c r="AA54" s="550"/>
      <c r="AB54" s="550"/>
      <c r="AC54" s="550"/>
      <c r="AD54" s="550"/>
      <c r="AE54" s="550"/>
      <c r="AF54" s="550"/>
      <c r="AG54" s="550"/>
      <c r="AH54" s="550"/>
      <c r="AI54" s="550"/>
      <c r="AJ54" s="550"/>
      <c r="AK54" s="550"/>
      <c r="AL54" s="550"/>
      <c r="AM54" s="550"/>
      <c r="AN54" s="550"/>
      <c r="AO54" s="550"/>
      <c r="AP54" s="550"/>
      <c r="AQ54" s="550"/>
      <c r="AR54" s="21"/>
    </row>
    <row r="55" spans="1:91" s="1" customFormat="1" ht="6.95" customHeight="1" x14ac:dyDescent="0.3">
      <c r="A55" s="550"/>
      <c r="B55" s="527"/>
      <c r="C55" s="528"/>
      <c r="D55" s="528"/>
      <c r="E55" s="528"/>
      <c r="F55" s="528"/>
      <c r="G55" s="528"/>
      <c r="H55" s="528"/>
      <c r="I55" s="528"/>
      <c r="J55" s="528"/>
      <c r="K55" s="528"/>
      <c r="L55" s="528"/>
      <c r="M55" s="528"/>
      <c r="N55" s="528"/>
      <c r="O55" s="528"/>
      <c r="P55" s="528"/>
      <c r="Q55" s="528"/>
      <c r="R55" s="528"/>
      <c r="S55" s="528"/>
      <c r="T55" s="528"/>
      <c r="U55" s="528"/>
      <c r="V55" s="528"/>
      <c r="W55" s="528"/>
      <c r="X55" s="528"/>
      <c r="Y55" s="528"/>
      <c r="Z55" s="528"/>
      <c r="AA55" s="528"/>
      <c r="AB55" s="528"/>
      <c r="AC55" s="528"/>
      <c r="AD55" s="528"/>
      <c r="AE55" s="528"/>
      <c r="AF55" s="528"/>
      <c r="AG55" s="528"/>
      <c r="AH55" s="528"/>
      <c r="AI55" s="528"/>
      <c r="AJ55" s="528"/>
      <c r="AK55" s="528"/>
      <c r="AL55" s="528"/>
      <c r="AM55" s="528"/>
      <c r="AN55" s="528"/>
      <c r="AO55" s="528"/>
      <c r="AP55" s="528"/>
      <c r="AQ55" s="528"/>
      <c r="AR55" s="21"/>
    </row>
  </sheetData>
  <sheetProtection password="DE7D" sheet="1" objects="1" scenarios="1"/>
  <mergeCells count="45">
    <mergeCell ref="L28:O28"/>
    <mergeCell ref="L26:O26"/>
    <mergeCell ref="W26:AE26"/>
    <mergeCell ref="AK26:AO26"/>
    <mergeCell ref="L27:O27"/>
    <mergeCell ref="W27:AE27"/>
    <mergeCell ref="AK27:AO27"/>
    <mergeCell ref="K6:AO6"/>
    <mergeCell ref="E14:AJ14"/>
    <mergeCell ref="E20:AN20"/>
    <mergeCell ref="AK23:AO23"/>
    <mergeCell ref="L25:O25"/>
    <mergeCell ref="W25:AE25"/>
    <mergeCell ref="AK25:AO25"/>
    <mergeCell ref="C49:G49"/>
    <mergeCell ref="I49:AF49"/>
    <mergeCell ref="AG49:AM49"/>
    <mergeCell ref="AN49:AP49"/>
    <mergeCell ref="L30:O30"/>
    <mergeCell ref="W30:AE30"/>
    <mergeCell ref="AK30:AO30"/>
    <mergeCell ref="X32:AB32"/>
    <mergeCell ref="AK32:AO32"/>
    <mergeCell ref="D52:H52"/>
    <mergeCell ref="J52:AF52"/>
    <mergeCell ref="AN53:AP53"/>
    <mergeCell ref="AG53:AM53"/>
    <mergeCell ref="D53:H53"/>
    <mergeCell ref="J53:AF53"/>
    <mergeCell ref="AG51:AM51"/>
    <mergeCell ref="AN51:AP51"/>
    <mergeCell ref="AR2:BE2"/>
    <mergeCell ref="AN52:AP52"/>
    <mergeCell ref="AG52:AM52"/>
    <mergeCell ref="L42:AO42"/>
    <mergeCell ref="AM44:AN44"/>
    <mergeCell ref="AM46:AP46"/>
    <mergeCell ref="AS46:AT48"/>
    <mergeCell ref="W28:AE28"/>
    <mergeCell ref="AK28:AO28"/>
    <mergeCell ref="L29:O29"/>
    <mergeCell ref="W29:AE29"/>
    <mergeCell ref="AK29:AO29"/>
    <mergeCell ref="BE5:BE32"/>
    <mergeCell ref="K5:AO5"/>
  </mergeCells>
  <hyperlinks>
    <hyperlink ref="K1:S1" location="C2" tooltip="Rekapitulace stavby" display="1) Rekapitulace stavby"/>
    <hyperlink ref="W1:AI1" location="C51" tooltip="Rekapitulace objektů stavby a soupisů prací" display="2) Rekapitulace objektů stavby a soupisů prací"/>
    <hyperlink ref="A52" location="'1 - Vybudování učebny'!C2" tooltip="1 - Vybudování učebny" display="/"/>
    <hyperlink ref="A53" location="'2 - Ostatní a vedlejší ná...'!C2" tooltip="2 - Ostatní a vedlejší ná..." display="/"/>
  </hyperlinks>
  <pageMargins left="0.59055118110236227" right="0.59055118110236227" top="0.59055118110236227" bottom="0.59055118110236227" header="0" footer="0"/>
  <pageSetup paperSize="9" scale="68" fitToHeight="100" orientation="portrait" blackAndWhite="1" r:id="rId1"/>
  <headerFooter>
    <oddFooter>&amp;CStrana &amp;P z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view="pageBreakPreview" zoomScale="130" zoomScaleNormal="85" zoomScaleSheetLayoutView="130" workbookViewId="0">
      <selection activeCell="C6" sqref="C6"/>
    </sheetView>
  </sheetViews>
  <sheetFormatPr defaultRowHeight="15" x14ac:dyDescent="0.3"/>
  <cols>
    <col min="1" max="1" width="30" style="285" customWidth="1"/>
    <col min="2" max="7" width="18.33203125" style="276" customWidth="1"/>
    <col min="8" max="256" width="9.33203125" style="277"/>
    <col min="257" max="257" width="30" style="277" customWidth="1"/>
    <col min="258" max="263" width="18.33203125" style="277" customWidth="1"/>
    <col min="264" max="512" width="9.33203125" style="277"/>
    <col min="513" max="513" width="30" style="277" customWidth="1"/>
    <col min="514" max="519" width="18.33203125" style="277" customWidth="1"/>
    <col min="520" max="768" width="9.33203125" style="277"/>
    <col min="769" max="769" width="30" style="277" customWidth="1"/>
    <col min="770" max="775" width="18.33203125" style="277" customWidth="1"/>
    <col min="776" max="1024" width="9.33203125" style="277"/>
    <col min="1025" max="1025" width="30" style="277" customWidth="1"/>
    <col min="1026" max="1031" width="18.33203125" style="277" customWidth="1"/>
    <col min="1032" max="1280" width="9.33203125" style="277"/>
    <col min="1281" max="1281" width="30" style="277" customWidth="1"/>
    <col min="1282" max="1287" width="18.33203125" style="277" customWidth="1"/>
    <col min="1288" max="1536" width="9.33203125" style="277"/>
    <col min="1537" max="1537" width="30" style="277" customWidth="1"/>
    <col min="1538" max="1543" width="18.33203125" style="277" customWidth="1"/>
    <col min="1544" max="1792" width="9.33203125" style="277"/>
    <col min="1793" max="1793" width="30" style="277" customWidth="1"/>
    <col min="1794" max="1799" width="18.33203125" style="277" customWidth="1"/>
    <col min="1800" max="2048" width="9.33203125" style="277"/>
    <col min="2049" max="2049" width="30" style="277" customWidth="1"/>
    <col min="2050" max="2055" width="18.33203125" style="277" customWidth="1"/>
    <col min="2056" max="2304" width="9.33203125" style="277"/>
    <col min="2305" max="2305" width="30" style="277" customWidth="1"/>
    <col min="2306" max="2311" width="18.33203125" style="277" customWidth="1"/>
    <col min="2312" max="2560" width="9.33203125" style="277"/>
    <col min="2561" max="2561" width="30" style="277" customWidth="1"/>
    <col min="2562" max="2567" width="18.33203125" style="277" customWidth="1"/>
    <col min="2568" max="2816" width="9.33203125" style="277"/>
    <col min="2817" max="2817" width="30" style="277" customWidth="1"/>
    <col min="2818" max="2823" width="18.33203125" style="277" customWidth="1"/>
    <col min="2824" max="3072" width="9.33203125" style="277"/>
    <col min="3073" max="3073" width="30" style="277" customWidth="1"/>
    <col min="3074" max="3079" width="18.33203125" style="277" customWidth="1"/>
    <col min="3080" max="3328" width="9.33203125" style="277"/>
    <col min="3329" max="3329" width="30" style="277" customWidth="1"/>
    <col min="3330" max="3335" width="18.33203125" style="277" customWidth="1"/>
    <col min="3336" max="3584" width="9.33203125" style="277"/>
    <col min="3585" max="3585" width="30" style="277" customWidth="1"/>
    <col min="3586" max="3591" width="18.33203125" style="277" customWidth="1"/>
    <col min="3592" max="3840" width="9.33203125" style="277"/>
    <col min="3841" max="3841" width="30" style="277" customWidth="1"/>
    <col min="3842" max="3847" width="18.33203125" style="277" customWidth="1"/>
    <col min="3848" max="4096" width="9.33203125" style="277"/>
    <col min="4097" max="4097" width="30" style="277" customWidth="1"/>
    <col min="4098" max="4103" width="18.33203125" style="277" customWidth="1"/>
    <col min="4104" max="4352" width="9.33203125" style="277"/>
    <col min="4353" max="4353" width="30" style="277" customWidth="1"/>
    <col min="4354" max="4359" width="18.33203125" style="277" customWidth="1"/>
    <col min="4360" max="4608" width="9.33203125" style="277"/>
    <col min="4609" max="4609" width="30" style="277" customWidth="1"/>
    <col min="4610" max="4615" width="18.33203125" style="277" customWidth="1"/>
    <col min="4616" max="4864" width="9.33203125" style="277"/>
    <col min="4865" max="4865" width="30" style="277" customWidth="1"/>
    <col min="4866" max="4871" width="18.33203125" style="277" customWidth="1"/>
    <col min="4872" max="5120" width="9.33203125" style="277"/>
    <col min="5121" max="5121" width="30" style="277" customWidth="1"/>
    <col min="5122" max="5127" width="18.33203125" style="277" customWidth="1"/>
    <col min="5128" max="5376" width="9.33203125" style="277"/>
    <col min="5377" max="5377" width="30" style="277" customWidth="1"/>
    <col min="5378" max="5383" width="18.33203125" style="277" customWidth="1"/>
    <col min="5384" max="5632" width="9.33203125" style="277"/>
    <col min="5633" max="5633" width="30" style="277" customWidth="1"/>
    <col min="5634" max="5639" width="18.33203125" style="277" customWidth="1"/>
    <col min="5640" max="5888" width="9.33203125" style="277"/>
    <col min="5889" max="5889" width="30" style="277" customWidth="1"/>
    <col min="5890" max="5895" width="18.33203125" style="277" customWidth="1"/>
    <col min="5896" max="6144" width="9.33203125" style="277"/>
    <col min="6145" max="6145" width="30" style="277" customWidth="1"/>
    <col min="6146" max="6151" width="18.33203125" style="277" customWidth="1"/>
    <col min="6152" max="6400" width="9.33203125" style="277"/>
    <col min="6401" max="6401" width="30" style="277" customWidth="1"/>
    <col min="6402" max="6407" width="18.33203125" style="277" customWidth="1"/>
    <col min="6408" max="6656" width="9.33203125" style="277"/>
    <col min="6657" max="6657" width="30" style="277" customWidth="1"/>
    <col min="6658" max="6663" width="18.33203125" style="277" customWidth="1"/>
    <col min="6664" max="6912" width="9.33203125" style="277"/>
    <col min="6913" max="6913" width="30" style="277" customWidth="1"/>
    <col min="6914" max="6919" width="18.33203125" style="277" customWidth="1"/>
    <col min="6920" max="7168" width="9.33203125" style="277"/>
    <col min="7169" max="7169" width="30" style="277" customWidth="1"/>
    <col min="7170" max="7175" width="18.33203125" style="277" customWidth="1"/>
    <col min="7176" max="7424" width="9.33203125" style="277"/>
    <col min="7425" max="7425" width="30" style="277" customWidth="1"/>
    <col min="7426" max="7431" width="18.33203125" style="277" customWidth="1"/>
    <col min="7432" max="7680" width="9.33203125" style="277"/>
    <col min="7681" max="7681" width="30" style="277" customWidth="1"/>
    <col min="7682" max="7687" width="18.33203125" style="277" customWidth="1"/>
    <col min="7688" max="7936" width="9.33203125" style="277"/>
    <col min="7937" max="7937" width="30" style="277" customWidth="1"/>
    <col min="7938" max="7943" width="18.33203125" style="277" customWidth="1"/>
    <col min="7944" max="8192" width="9.33203125" style="277"/>
    <col min="8193" max="8193" width="30" style="277" customWidth="1"/>
    <col min="8194" max="8199" width="18.33203125" style="277" customWidth="1"/>
    <col min="8200" max="8448" width="9.33203125" style="277"/>
    <col min="8449" max="8449" width="30" style="277" customWidth="1"/>
    <col min="8450" max="8455" width="18.33203125" style="277" customWidth="1"/>
    <col min="8456" max="8704" width="9.33203125" style="277"/>
    <col min="8705" max="8705" width="30" style="277" customWidth="1"/>
    <col min="8706" max="8711" width="18.33203125" style="277" customWidth="1"/>
    <col min="8712" max="8960" width="9.33203125" style="277"/>
    <col min="8961" max="8961" width="30" style="277" customWidth="1"/>
    <col min="8962" max="8967" width="18.33203125" style="277" customWidth="1"/>
    <col min="8968" max="9216" width="9.33203125" style="277"/>
    <col min="9217" max="9217" width="30" style="277" customWidth="1"/>
    <col min="9218" max="9223" width="18.33203125" style="277" customWidth="1"/>
    <col min="9224" max="9472" width="9.33203125" style="277"/>
    <col min="9473" max="9473" width="30" style="277" customWidth="1"/>
    <col min="9474" max="9479" width="18.33203125" style="277" customWidth="1"/>
    <col min="9480" max="9728" width="9.33203125" style="277"/>
    <col min="9729" max="9729" width="30" style="277" customWidth="1"/>
    <col min="9730" max="9735" width="18.33203125" style="277" customWidth="1"/>
    <col min="9736" max="9984" width="9.33203125" style="277"/>
    <col min="9985" max="9985" width="30" style="277" customWidth="1"/>
    <col min="9986" max="9991" width="18.33203125" style="277" customWidth="1"/>
    <col min="9992" max="10240" width="9.33203125" style="277"/>
    <col min="10241" max="10241" width="30" style="277" customWidth="1"/>
    <col min="10242" max="10247" width="18.33203125" style="277" customWidth="1"/>
    <col min="10248" max="10496" width="9.33203125" style="277"/>
    <col min="10497" max="10497" width="30" style="277" customWidth="1"/>
    <col min="10498" max="10503" width="18.33203125" style="277" customWidth="1"/>
    <col min="10504" max="10752" width="9.33203125" style="277"/>
    <col min="10753" max="10753" width="30" style="277" customWidth="1"/>
    <col min="10754" max="10759" width="18.33203125" style="277" customWidth="1"/>
    <col min="10760" max="11008" width="9.33203125" style="277"/>
    <col min="11009" max="11009" width="30" style="277" customWidth="1"/>
    <col min="11010" max="11015" width="18.33203125" style="277" customWidth="1"/>
    <col min="11016" max="11264" width="9.33203125" style="277"/>
    <col min="11265" max="11265" width="30" style="277" customWidth="1"/>
    <col min="11266" max="11271" width="18.33203125" style="277" customWidth="1"/>
    <col min="11272" max="11520" width="9.33203125" style="277"/>
    <col min="11521" max="11521" width="30" style="277" customWidth="1"/>
    <col min="11522" max="11527" width="18.33203125" style="277" customWidth="1"/>
    <col min="11528" max="11776" width="9.33203125" style="277"/>
    <col min="11777" max="11777" width="30" style="277" customWidth="1"/>
    <col min="11778" max="11783" width="18.33203125" style="277" customWidth="1"/>
    <col min="11784" max="12032" width="9.33203125" style="277"/>
    <col min="12033" max="12033" width="30" style="277" customWidth="1"/>
    <col min="12034" max="12039" width="18.33203125" style="277" customWidth="1"/>
    <col min="12040" max="12288" width="9.33203125" style="277"/>
    <col min="12289" max="12289" width="30" style="277" customWidth="1"/>
    <col min="12290" max="12295" width="18.33203125" style="277" customWidth="1"/>
    <col min="12296" max="12544" width="9.33203125" style="277"/>
    <col min="12545" max="12545" width="30" style="277" customWidth="1"/>
    <col min="12546" max="12551" width="18.33203125" style="277" customWidth="1"/>
    <col min="12552" max="12800" width="9.33203125" style="277"/>
    <col min="12801" max="12801" width="30" style="277" customWidth="1"/>
    <col min="12802" max="12807" width="18.33203125" style="277" customWidth="1"/>
    <col min="12808" max="13056" width="9.33203125" style="277"/>
    <col min="13057" max="13057" width="30" style="277" customWidth="1"/>
    <col min="13058" max="13063" width="18.33203125" style="277" customWidth="1"/>
    <col min="13064" max="13312" width="9.33203125" style="277"/>
    <col min="13313" max="13313" width="30" style="277" customWidth="1"/>
    <col min="13314" max="13319" width="18.33203125" style="277" customWidth="1"/>
    <col min="13320" max="13568" width="9.33203125" style="277"/>
    <col min="13569" max="13569" width="30" style="277" customWidth="1"/>
    <col min="13570" max="13575" width="18.33203125" style="277" customWidth="1"/>
    <col min="13576" max="13824" width="9.33203125" style="277"/>
    <col min="13825" max="13825" width="30" style="277" customWidth="1"/>
    <col min="13826" max="13831" width="18.33203125" style="277" customWidth="1"/>
    <col min="13832" max="14080" width="9.33203125" style="277"/>
    <col min="14081" max="14081" width="30" style="277" customWidth="1"/>
    <col min="14082" max="14087" width="18.33203125" style="277" customWidth="1"/>
    <col min="14088" max="14336" width="9.33203125" style="277"/>
    <col min="14337" max="14337" width="30" style="277" customWidth="1"/>
    <col min="14338" max="14343" width="18.33203125" style="277" customWidth="1"/>
    <col min="14344" max="14592" width="9.33203125" style="277"/>
    <col min="14593" max="14593" width="30" style="277" customWidth="1"/>
    <col min="14594" max="14599" width="18.33203125" style="277" customWidth="1"/>
    <col min="14600" max="14848" width="9.33203125" style="277"/>
    <col min="14849" max="14849" width="30" style="277" customWidth="1"/>
    <col min="14850" max="14855" width="18.33203125" style="277" customWidth="1"/>
    <col min="14856" max="15104" width="9.33203125" style="277"/>
    <col min="15105" max="15105" width="30" style="277" customWidth="1"/>
    <col min="15106" max="15111" width="18.33203125" style="277" customWidth="1"/>
    <col min="15112" max="15360" width="9.33203125" style="277"/>
    <col min="15361" max="15361" width="30" style="277" customWidth="1"/>
    <col min="15362" max="15367" width="18.33203125" style="277" customWidth="1"/>
    <col min="15368" max="15616" width="9.33203125" style="277"/>
    <col min="15617" max="15617" width="30" style="277" customWidth="1"/>
    <col min="15618" max="15623" width="18.33203125" style="277" customWidth="1"/>
    <col min="15624" max="15872" width="9.33203125" style="277"/>
    <col min="15873" max="15873" width="30" style="277" customWidth="1"/>
    <col min="15874" max="15879" width="18.33203125" style="277" customWidth="1"/>
    <col min="15880" max="16128" width="9.33203125" style="277"/>
    <col min="16129" max="16129" width="30" style="277" customWidth="1"/>
    <col min="16130" max="16135" width="18.33203125" style="277" customWidth="1"/>
    <col min="16136" max="16384" width="9.33203125" style="277"/>
  </cols>
  <sheetData>
    <row r="1" spans="1:7" ht="19.5" thickBot="1" x14ac:dyDescent="0.35">
      <c r="A1" s="827" t="s">
        <v>1392</v>
      </c>
      <c r="B1" s="828"/>
      <c r="C1" s="828"/>
      <c r="D1" s="826"/>
      <c r="E1" s="826"/>
      <c r="F1" s="826"/>
      <c r="G1" s="826"/>
    </row>
    <row r="2" spans="1:7" s="280" customFormat="1" x14ac:dyDescent="0.3">
      <c r="A2" s="278" t="s">
        <v>1995</v>
      </c>
      <c r="B2" s="279" t="s">
        <v>1996</v>
      </c>
      <c r="C2" s="829" t="s">
        <v>1997</v>
      </c>
      <c r="D2" s="833"/>
      <c r="E2" s="833"/>
      <c r="F2" s="833"/>
      <c r="G2" s="833"/>
    </row>
    <row r="3" spans="1:7" x14ac:dyDescent="0.3">
      <c r="A3" s="281" t="str">
        <f>'D.1.7 - VZT-Rozpočet'!A2&amp;" "&amp;'D.1.7 - VZT-Rozpočet'!C2</f>
        <v>1 - KUCHYNĚ</v>
      </c>
      <c r="B3" s="814">
        <f>'D.1.7 - VZT-Rozpočet'!H63</f>
        <v>0</v>
      </c>
      <c r="C3" s="820">
        <f>'D.1.7 - VZT-Rozpočet'!J63</f>
        <v>0</v>
      </c>
      <c r="D3" s="834"/>
      <c r="E3" s="834"/>
      <c r="F3" s="834"/>
      <c r="G3" s="834"/>
    </row>
    <row r="4" spans="1:7" x14ac:dyDescent="0.3">
      <c r="A4" s="281" t="str">
        <f>'D.1.7 - VZT-Rozpočet'!A3&amp;" "&amp;'D.1.7 - VZT-Rozpočet'!C3</f>
        <v>2 - SKLAD</v>
      </c>
      <c r="B4" s="814">
        <f>'D.1.7 - VZT-Rozpočet'!H74</f>
        <v>0</v>
      </c>
      <c r="C4" s="820">
        <f>'D.1.7 - VZT-Rozpočet'!J74</f>
        <v>0</v>
      </c>
      <c r="D4" s="834"/>
      <c r="E4" s="834"/>
      <c r="F4" s="834"/>
      <c r="G4" s="834"/>
    </row>
    <row r="5" spans="1:7" ht="15.75" thickBot="1" x14ac:dyDescent="0.35">
      <c r="A5" s="281" t="str">
        <f>'D.1.7 - VZT-Rozpočet'!A4&amp;" "&amp;'D.1.7 - VZT-Rozpočet'!C4</f>
        <v>3 - STROJOVNA VZT</v>
      </c>
      <c r="B5" s="814">
        <f>'D.1.7 - VZT-Rozpočet'!H83</f>
        <v>0</v>
      </c>
      <c r="C5" s="820">
        <f>'D.1.7 - VZT-Rozpočet'!J83</f>
        <v>0</v>
      </c>
      <c r="D5" s="834"/>
      <c r="E5" s="834"/>
      <c r="F5" s="834"/>
      <c r="G5" s="834"/>
    </row>
    <row r="6" spans="1:7" x14ac:dyDescent="0.3">
      <c r="A6" s="278"/>
      <c r="B6" s="815"/>
      <c r="C6" s="830"/>
      <c r="D6" s="835"/>
      <c r="E6" s="835"/>
      <c r="F6" s="835"/>
      <c r="G6" s="835"/>
    </row>
    <row r="7" spans="1:7" x14ac:dyDescent="0.3">
      <c r="A7" s="282" t="s">
        <v>1998</v>
      </c>
      <c r="B7" s="816">
        <f>SUM(B3:B5)</f>
        <v>0</v>
      </c>
      <c r="C7" s="831">
        <f>SUM(C3:C5)</f>
        <v>0</v>
      </c>
      <c r="D7" s="835"/>
      <c r="E7" s="835"/>
      <c r="F7" s="835"/>
      <c r="G7" s="835"/>
    </row>
    <row r="8" spans="1:7" hidden="1" x14ac:dyDescent="0.3">
      <c r="A8" s="282" t="s">
        <v>1999</v>
      </c>
      <c r="B8" s="816"/>
      <c r="C8" s="831"/>
      <c r="D8" s="835"/>
      <c r="E8" s="835"/>
      <c r="F8" s="835"/>
      <c r="G8" s="835"/>
    </row>
    <row r="9" spans="1:7" ht="30" x14ac:dyDescent="0.3">
      <c r="A9" s="282" t="s">
        <v>2000</v>
      </c>
      <c r="B9" s="816"/>
      <c r="C9" s="831">
        <f>'D.1.7 - VZT-Rozpočet'!J88</f>
        <v>0</v>
      </c>
      <c r="D9" s="835"/>
      <c r="E9" s="835"/>
      <c r="F9" s="835"/>
      <c r="G9" s="835"/>
    </row>
    <row r="10" spans="1:7" ht="30.75" thickBot="1" x14ac:dyDescent="0.35">
      <c r="A10" s="283" t="s">
        <v>2001</v>
      </c>
      <c r="B10" s="817">
        <f>B7+C7+C9</f>
        <v>0</v>
      </c>
      <c r="C10" s="832"/>
      <c r="D10" s="835"/>
      <c r="E10" s="835"/>
      <c r="F10" s="835"/>
      <c r="G10" s="835"/>
    </row>
    <row r="12" spans="1:7" x14ac:dyDescent="0.3">
      <c r="A12" s="284"/>
    </row>
  </sheetData>
  <sheetProtection password="DE3D" sheet="1" objects="1" scenarios="1"/>
  <printOptions horizontalCentered="1"/>
  <pageMargins left="0.51181102362204722" right="0.51181102362204722" top="0.78740157480314965" bottom="0.78740157480314965" header="0.31496062992125984" footer="0.31496062992125984"/>
  <pageSetup paperSize="9" scale="88"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2"/>
  <sheetViews>
    <sheetView showGridLines="0" view="pageBreakPreview" topLeftCell="A23" zoomScaleSheetLayoutView="100" workbookViewId="0">
      <selection activeCell="I88" sqref="I88"/>
    </sheetView>
  </sheetViews>
  <sheetFormatPr defaultRowHeight="15" x14ac:dyDescent="0.3"/>
  <cols>
    <col min="1" max="1" width="7.1640625" style="918" customWidth="1"/>
    <col min="2" max="2" width="13.83203125" style="918" customWidth="1"/>
    <col min="3" max="3" width="85.6640625" style="844" customWidth="1"/>
    <col min="4" max="4" width="6.6640625" style="838" hidden="1" customWidth="1"/>
    <col min="5" max="5" width="6.6640625" style="838" customWidth="1"/>
    <col min="6" max="6" width="6.6640625" style="839" customWidth="1"/>
    <col min="7" max="10" width="12.5" style="840" customWidth="1"/>
    <col min="11" max="11" width="12.5" style="841" customWidth="1"/>
    <col min="12" max="256" width="9.33203125" style="836"/>
    <col min="257" max="257" width="7.1640625" style="836" customWidth="1"/>
    <col min="258" max="258" width="13.83203125" style="836" customWidth="1"/>
    <col min="259" max="259" width="85.6640625" style="836" customWidth="1"/>
    <col min="260" max="260" width="0" style="836" hidden="1" customWidth="1"/>
    <col min="261" max="262" width="6.6640625" style="836" customWidth="1"/>
    <col min="263" max="267" width="12.5" style="836" customWidth="1"/>
    <col min="268" max="512" width="9.33203125" style="836"/>
    <col min="513" max="513" width="7.1640625" style="836" customWidth="1"/>
    <col min="514" max="514" width="13.83203125" style="836" customWidth="1"/>
    <col min="515" max="515" width="85.6640625" style="836" customWidth="1"/>
    <col min="516" max="516" width="0" style="836" hidden="1" customWidth="1"/>
    <col min="517" max="518" width="6.6640625" style="836" customWidth="1"/>
    <col min="519" max="523" width="12.5" style="836" customWidth="1"/>
    <col min="524" max="768" width="9.33203125" style="836"/>
    <col min="769" max="769" width="7.1640625" style="836" customWidth="1"/>
    <col min="770" max="770" width="13.83203125" style="836" customWidth="1"/>
    <col min="771" max="771" width="85.6640625" style="836" customWidth="1"/>
    <col min="772" max="772" width="0" style="836" hidden="1" customWidth="1"/>
    <col min="773" max="774" width="6.6640625" style="836" customWidth="1"/>
    <col min="775" max="779" width="12.5" style="836" customWidth="1"/>
    <col min="780" max="1024" width="9.33203125" style="836"/>
    <col min="1025" max="1025" width="7.1640625" style="836" customWidth="1"/>
    <col min="1026" max="1026" width="13.83203125" style="836" customWidth="1"/>
    <col min="1027" max="1027" width="85.6640625" style="836" customWidth="1"/>
    <col min="1028" max="1028" width="0" style="836" hidden="1" customWidth="1"/>
    <col min="1029" max="1030" width="6.6640625" style="836" customWidth="1"/>
    <col min="1031" max="1035" width="12.5" style="836" customWidth="1"/>
    <col min="1036" max="1280" width="9.33203125" style="836"/>
    <col min="1281" max="1281" width="7.1640625" style="836" customWidth="1"/>
    <col min="1282" max="1282" width="13.83203125" style="836" customWidth="1"/>
    <col min="1283" max="1283" width="85.6640625" style="836" customWidth="1"/>
    <col min="1284" max="1284" width="0" style="836" hidden="1" customWidth="1"/>
    <col min="1285" max="1286" width="6.6640625" style="836" customWidth="1"/>
    <col min="1287" max="1291" width="12.5" style="836" customWidth="1"/>
    <col min="1292" max="1536" width="9.33203125" style="836"/>
    <col min="1537" max="1537" width="7.1640625" style="836" customWidth="1"/>
    <col min="1538" max="1538" width="13.83203125" style="836" customWidth="1"/>
    <col min="1539" max="1539" width="85.6640625" style="836" customWidth="1"/>
    <col min="1540" max="1540" width="0" style="836" hidden="1" customWidth="1"/>
    <col min="1541" max="1542" width="6.6640625" style="836" customWidth="1"/>
    <col min="1543" max="1547" width="12.5" style="836" customWidth="1"/>
    <col min="1548" max="1792" width="9.33203125" style="836"/>
    <col min="1793" max="1793" width="7.1640625" style="836" customWidth="1"/>
    <col min="1794" max="1794" width="13.83203125" style="836" customWidth="1"/>
    <col min="1795" max="1795" width="85.6640625" style="836" customWidth="1"/>
    <col min="1796" max="1796" width="0" style="836" hidden="1" customWidth="1"/>
    <col min="1797" max="1798" width="6.6640625" style="836" customWidth="1"/>
    <col min="1799" max="1803" width="12.5" style="836" customWidth="1"/>
    <col min="1804" max="2048" width="9.33203125" style="836"/>
    <col min="2049" max="2049" width="7.1640625" style="836" customWidth="1"/>
    <col min="2050" max="2050" width="13.83203125" style="836" customWidth="1"/>
    <col min="2051" max="2051" width="85.6640625" style="836" customWidth="1"/>
    <col min="2052" max="2052" width="0" style="836" hidden="1" customWidth="1"/>
    <col min="2053" max="2054" width="6.6640625" style="836" customWidth="1"/>
    <col min="2055" max="2059" width="12.5" style="836" customWidth="1"/>
    <col min="2060" max="2304" width="9.33203125" style="836"/>
    <col min="2305" max="2305" width="7.1640625" style="836" customWidth="1"/>
    <col min="2306" max="2306" width="13.83203125" style="836" customWidth="1"/>
    <col min="2307" max="2307" width="85.6640625" style="836" customWidth="1"/>
    <col min="2308" max="2308" width="0" style="836" hidden="1" customWidth="1"/>
    <col min="2309" max="2310" width="6.6640625" style="836" customWidth="1"/>
    <col min="2311" max="2315" width="12.5" style="836" customWidth="1"/>
    <col min="2316" max="2560" width="9.33203125" style="836"/>
    <col min="2561" max="2561" width="7.1640625" style="836" customWidth="1"/>
    <col min="2562" max="2562" width="13.83203125" style="836" customWidth="1"/>
    <col min="2563" max="2563" width="85.6640625" style="836" customWidth="1"/>
    <col min="2564" max="2564" width="0" style="836" hidden="1" customWidth="1"/>
    <col min="2565" max="2566" width="6.6640625" style="836" customWidth="1"/>
    <col min="2567" max="2571" width="12.5" style="836" customWidth="1"/>
    <col min="2572" max="2816" width="9.33203125" style="836"/>
    <col min="2817" max="2817" width="7.1640625" style="836" customWidth="1"/>
    <col min="2818" max="2818" width="13.83203125" style="836" customWidth="1"/>
    <col min="2819" max="2819" width="85.6640625" style="836" customWidth="1"/>
    <col min="2820" max="2820" width="0" style="836" hidden="1" customWidth="1"/>
    <col min="2821" max="2822" width="6.6640625" style="836" customWidth="1"/>
    <col min="2823" max="2827" width="12.5" style="836" customWidth="1"/>
    <col min="2828" max="3072" width="9.33203125" style="836"/>
    <col min="3073" max="3073" width="7.1640625" style="836" customWidth="1"/>
    <col min="3074" max="3074" width="13.83203125" style="836" customWidth="1"/>
    <col min="3075" max="3075" width="85.6640625" style="836" customWidth="1"/>
    <col min="3076" max="3076" width="0" style="836" hidden="1" customWidth="1"/>
    <col min="3077" max="3078" width="6.6640625" style="836" customWidth="1"/>
    <col min="3079" max="3083" width="12.5" style="836" customWidth="1"/>
    <col min="3084" max="3328" width="9.33203125" style="836"/>
    <col min="3329" max="3329" width="7.1640625" style="836" customWidth="1"/>
    <col min="3330" max="3330" width="13.83203125" style="836" customWidth="1"/>
    <col min="3331" max="3331" width="85.6640625" style="836" customWidth="1"/>
    <col min="3332" max="3332" width="0" style="836" hidden="1" customWidth="1"/>
    <col min="3333" max="3334" width="6.6640625" style="836" customWidth="1"/>
    <col min="3335" max="3339" width="12.5" style="836" customWidth="1"/>
    <col min="3340" max="3584" width="9.33203125" style="836"/>
    <col min="3585" max="3585" width="7.1640625" style="836" customWidth="1"/>
    <col min="3586" max="3586" width="13.83203125" style="836" customWidth="1"/>
    <col min="3587" max="3587" width="85.6640625" style="836" customWidth="1"/>
    <col min="3588" max="3588" width="0" style="836" hidden="1" customWidth="1"/>
    <col min="3589" max="3590" width="6.6640625" style="836" customWidth="1"/>
    <col min="3591" max="3595" width="12.5" style="836" customWidth="1"/>
    <col min="3596" max="3840" width="9.33203125" style="836"/>
    <col min="3841" max="3841" width="7.1640625" style="836" customWidth="1"/>
    <col min="3842" max="3842" width="13.83203125" style="836" customWidth="1"/>
    <col min="3843" max="3843" width="85.6640625" style="836" customWidth="1"/>
    <col min="3844" max="3844" width="0" style="836" hidden="1" customWidth="1"/>
    <col min="3845" max="3846" width="6.6640625" style="836" customWidth="1"/>
    <col min="3847" max="3851" width="12.5" style="836" customWidth="1"/>
    <col min="3852" max="4096" width="9.33203125" style="836"/>
    <col min="4097" max="4097" width="7.1640625" style="836" customWidth="1"/>
    <col min="4098" max="4098" width="13.83203125" style="836" customWidth="1"/>
    <col min="4099" max="4099" width="85.6640625" style="836" customWidth="1"/>
    <col min="4100" max="4100" width="0" style="836" hidden="1" customWidth="1"/>
    <col min="4101" max="4102" width="6.6640625" style="836" customWidth="1"/>
    <col min="4103" max="4107" width="12.5" style="836" customWidth="1"/>
    <col min="4108" max="4352" width="9.33203125" style="836"/>
    <col min="4353" max="4353" width="7.1640625" style="836" customWidth="1"/>
    <col min="4354" max="4354" width="13.83203125" style="836" customWidth="1"/>
    <col min="4355" max="4355" width="85.6640625" style="836" customWidth="1"/>
    <col min="4356" max="4356" width="0" style="836" hidden="1" customWidth="1"/>
    <col min="4357" max="4358" width="6.6640625" style="836" customWidth="1"/>
    <col min="4359" max="4363" width="12.5" style="836" customWidth="1"/>
    <col min="4364" max="4608" width="9.33203125" style="836"/>
    <col min="4609" max="4609" width="7.1640625" style="836" customWidth="1"/>
    <col min="4610" max="4610" width="13.83203125" style="836" customWidth="1"/>
    <col min="4611" max="4611" width="85.6640625" style="836" customWidth="1"/>
    <col min="4612" max="4612" width="0" style="836" hidden="1" customWidth="1"/>
    <col min="4613" max="4614" width="6.6640625" style="836" customWidth="1"/>
    <col min="4615" max="4619" width="12.5" style="836" customWidth="1"/>
    <col min="4620" max="4864" width="9.33203125" style="836"/>
    <col min="4865" max="4865" width="7.1640625" style="836" customWidth="1"/>
    <col min="4866" max="4866" width="13.83203125" style="836" customWidth="1"/>
    <col min="4867" max="4867" width="85.6640625" style="836" customWidth="1"/>
    <col min="4868" max="4868" width="0" style="836" hidden="1" customWidth="1"/>
    <col min="4869" max="4870" width="6.6640625" style="836" customWidth="1"/>
    <col min="4871" max="4875" width="12.5" style="836" customWidth="1"/>
    <col min="4876" max="5120" width="9.33203125" style="836"/>
    <col min="5121" max="5121" width="7.1640625" style="836" customWidth="1"/>
    <col min="5122" max="5122" width="13.83203125" style="836" customWidth="1"/>
    <col min="5123" max="5123" width="85.6640625" style="836" customWidth="1"/>
    <col min="5124" max="5124" width="0" style="836" hidden="1" customWidth="1"/>
    <col min="5125" max="5126" width="6.6640625" style="836" customWidth="1"/>
    <col min="5127" max="5131" width="12.5" style="836" customWidth="1"/>
    <col min="5132" max="5376" width="9.33203125" style="836"/>
    <col min="5377" max="5377" width="7.1640625" style="836" customWidth="1"/>
    <col min="5378" max="5378" width="13.83203125" style="836" customWidth="1"/>
    <col min="5379" max="5379" width="85.6640625" style="836" customWidth="1"/>
    <col min="5380" max="5380" width="0" style="836" hidden="1" customWidth="1"/>
    <col min="5381" max="5382" width="6.6640625" style="836" customWidth="1"/>
    <col min="5383" max="5387" width="12.5" style="836" customWidth="1"/>
    <col min="5388" max="5632" width="9.33203125" style="836"/>
    <col min="5633" max="5633" width="7.1640625" style="836" customWidth="1"/>
    <col min="5634" max="5634" width="13.83203125" style="836" customWidth="1"/>
    <col min="5635" max="5635" width="85.6640625" style="836" customWidth="1"/>
    <col min="5636" max="5636" width="0" style="836" hidden="1" customWidth="1"/>
    <col min="5637" max="5638" width="6.6640625" style="836" customWidth="1"/>
    <col min="5639" max="5643" width="12.5" style="836" customWidth="1"/>
    <col min="5644" max="5888" width="9.33203125" style="836"/>
    <col min="5889" max="5889" width="7.1640625" style="836" customWidth="1"/>
    <col min="5890" max="5890" width="13.83203125" style="836" customWidth="1"/>
    <col min="5891" max="5891" width="85.6640625" style="836" customWidth="1"/>
    <col min="5892" max="5892" width="0" style="836" hidden="1" customWidth="1"/>
    <col min="5893" max="5894" width="6.6640625" style="836" customWidth="1"/>
    <col min="5895" max="5899" width="12.5" style="836" customWidth="1"/>
    <col min="5900" max="6144" width="9.33203125" style="836"/>
    <col min="6145" max="6145" width="7.1640625" style="836" customWidth="1"/>
    <col min="6146" max="6146" width="13.83203125" style="836" customWidth="1"/>
    <col min="6147" max="6147" width="85.6640625" style="836" customWidth="1"/>
    <col min="6148" max="6148" width="0" style="836" hidden="1" customWidth="1"/>
    <col min="6149" max="6150" width="6.6640625" style="836" customWidth="1"/>
    <col min="6151" max="6155" width="12.5" style="836" customWidth="1"/>
    <col min="6156" max="6400" width="9.33203125" style="836"/>
    <col min="6401" max="6401" width="7.1640625" style="836" customWidth="1"/>
    <col min="6402" max="6402" width="13.83203125" style="836" customWidth="1"/>
    <col min="6403" max="6403" width="85.6640625" style="836" customWidth="1"/>
    <col min="6404" max="6404" width="0" style="836" hidden="1" customWidth="1"/>
    <col min="6405" max="6406" width="6.6640625" style="836" customWidth="1"/>
    <col min="6407" max="6411" width="12.5" style="836" customWidth="1"/>
    <col min="6412" max="6656" width="9.33203125" style="836"/>
    <col min="6657" max="6657" width="7.1640625" style="836" customWidth="1"/>
    <col min="6658" max="6658" width="13.83203125" style="836" customWidth="1"/>
    <col min="6659" max="6659" width="85.6640625" style="836" customWidth="1"/>
    <col min="6660" max="6660" width="0" style="836" hidden="1" customWidth="1"/>
    <col min="6661" max="6662" width="6.6640625" style="836" customWidth="1"/>
    <col min="6663" max="6667" width="12.5" style="836" customWidth="1"/>
    <col min="6668" max="6912" width="9.33203125" style="836"/>
    <col min="6913" max="6913" width="7.1640625" style="836" customWidth="1"/>
    <col min="6914" max="6914" width="13.83203125" style="836" customWidth="1"/>
    <col min="6915" max="6915" width="85.6640625" style="836" customWidth="1"/>
    <col min="6916" max="6916" width="0" style="836" hidden="1" customWidth="1"/>
    <col min="6917" max="6918" width="6.6640625" style="836" customWidth="1"/>
    <col min="6919" max="6923" width="12.5" style="836" customWidth="1"/>
    <col min="6924" max="7168" width="9.33203125" style="836"/>
    <col min="7169" max="7169" width="7.1640625" style="836" customWidth="1"/>
    <col min="7170" max="7170" width="13.83203125" style="836" customWidth="1"/>
    <col min="7171" max="7171" width="85.6640625" style="836" customWidth="1"/>
    <col min="7172" max="7172" width="0" style="836" hidden="1" customWidth="1"/>
    <col min="7173" max="7174" width="6.6640625" style="836" customWidth="1"/>
    <col min="7175" max="7179" width="12.5" style="836" customWidth="1"/>
    <col min="7180" max="7424" width="9.33203125" style="836"/>
    <col min="7425" max="7425" width="7.1640625" style="836" customWidth="1"/>
    <col min="7426" max="7426" width="13.83203125" style="836" customWidth="1"/>
    <col min="7427" max="7427" width="85.6640625" style="836" customWidth="1"/>
    <col min="7428" max="7428" width="0" style="836" hidden="1" customWidth="1"/>
    <col min="7429" max="7430" width="6.6640625" style="836" customWidth="1"/>
    <col min="7431" max="7435" width="12.5" style="836" customWidth="1"/>
    <col min="7436" max="7680" width="9.33203125" style="836"/>
    <col min="7681" max="7681" width="7.1640625" style="836" customWidth="1"/>
    <col min="7682" max="7682" width="13.83203125" style="836" customWidth="1"/>
    <col min="7683" max="7683" width="85.6640625" style="836" customWidth="1"/>
    <col min="7684" max="7684" width="0" style="836" hidden="1" customWidth="1"/>
    <col min="7685" max="7686" width="6.6640625" style="836" customWidth="1"/>
    <col min="7687" max="7691" width="12.5" style="836" customWidth="1"/>
    <col min="7692" max="7936" width="9.33203125" style="836"/>
    <col min="7937" max="7937" width="7.1640625" style="836" customWidth="1"/>
    <col min="7938" max="7938" width="13.83203125" style="836" customWidth="1"/>
    <col min="7939" max="7939" width="85.6640625" style="836" customWidth="1"/>
    <col min="7940" max="7940" width="0" style="836" hidden="1" customWidth="1"/>
    <col min="7941" max="7942" width="6.6640625" style="836" customWidth="1"/>
    <col min="7943" max="7947" width="12.5" style="836" customWidth="1"/>
    <col min="7948" max="8192" width="9.33203125" style="836"/>
    <col min="8193" max="8193" width="7.1640625" style="836" customWidth="1"/>
    <col min="8194" max="8194" width="13.83203125" style="836" customWidth="1"/>
    <col min="8195" max="8195" width="85.6640625" style="836" customWidth="1"/>
    <col min="8196" max="8196" width="0" style="836" hidden="1" customWidth="1"/>
    <col min="8197" max="8198" width="6.6640625" style="836" customWidth="1"/>
    <col min="8199" max="8203" width="12.5" style="836" customWidth="1"/>
    <col min="8204" max="8448" width="9.33203125" style="836"/>
    <col min="8449" max="8449" width="7.1640625" style="836" customWidth="1"/>
    <col min="8450" max="8450" width="13.83203125" style="836" customWidth="1"/>
    <col min="8451" max="8451" width="85.6640625" style="836" customWidth="1"/>
    <col min="8452" max="8452" width="0" style="836" hidden="1" customWidth="1"/>
    <col min="8453" max="8454" width="6.6640625" style="836" customWidth="1"/>
    <col min="8455" max="8459" width="12.5" style="836" customWidth="1"/>
    <col min="8460" max="8704" width="9.33203125" style="836"/>
    <col min="8705" max="8705" width="7.1640625" style="836" customWidth="1"/>
    <col min="8706" max="8706" width="13.83203125" style="836" customWidth="1"/>
    <col min="8707" max="8707" width="85.6640625" style="836" customWidth="1"/>
    <col min="8708" max="8708" width="0" style="836" hidden="1" customWidth="1"/>
    <col min="8709" max="8710" width="6.6640625" style="836" customWidth="1"/>
    <col min="8711" max="8715" width="12.5" style="836" customWidth="1"/>
    <col min="8716" max="8960" width="9.33203125" style="836"/>
    <col min="8961" max="8961" width="7.1640625" style="836" customWidth="1"/>
    <col min="8962" max="8962" width="13.83203125" style="836" customWidth="1"/>
    <col min="8963" max="8963" width="85.6640625" style="836" customWidth="1"/>
    <col min="8964" max="8964" width="0" style="836" hidden="1" customWidth="1"/>
    <col min="8965" max="8966" width="6.6640625" style="836" customWidth="1"/>
    <col min="8967" max="8971" width="12.5" style="836" customWidth="1"/>
    <col min="8972" max="9216" width="9.33203125" style="836"/>
    <col min="9217" max="9217" width="7.1640625" style="836" customWidth="1"/>
    <col min="9218" max="9218" width="13.83203125" style="836" customWidth="1"/>
    <col min="9219" max="9219" width="85.6640625" style="836" customWidth="1"/>
    <col min="9220" max="9220" width="0" style="836" hidden="1" customWidth="1"/>
    <col min="9221" max="9222" width="6.6640625" style="836" customWidth="1"/>
    <col min="9223" max="9227" width="12.5" style="836" customWidth="1"/>
    <col min="9228" max="9472" width="9.33203125" style="836"/>
    <col min="9473" max="9473" width="7.1640625" style="836" customWidth="1"/>
    <col min="9474" max="9474" width="13.83203125" style="836" customWidth="1"/>
    <col min="9475" max="9475" width="85.6640625" style="836" customWidth="1"/>
    <col min="9476" max="9476" width="0" style="836" hidden="1" customWidth="1"/>
    <col min="9477" max="9478" width="6.6640625" style="836" customWidth="1"/>
    <col min="9479" max="9483" width="12.5" style="836" customWidth="1"/>
    <col min="9484" max="9728" width="9.33203125" style="836"/>
    <col min="9729" max="9729" width="7.1640625" style="836" customWidth="1"/>
    <col min="9730" max="9730" width="13.83203125" style="836" customWidth="1"/>
    <col min="9731" max="9731" width="85.6640625" style="836" customWidth="1"/>
    <col min="9732" max="9732" width="0" style="836" hidden="1" customWidth="1"/>
    <col min="9733" max="9734" width="6.6640625" style="836" customWidth="1"/>
    <col min="9735" max="9739" width="12.5" style="836" customWidth="1"/>
    <col min="9740" max="9984" width="9.33203125" style="836"/>
    <col min="9985" max="9985" width="7.1640625" style="836" customWidth="1"/>
    <col min="9986" max="9986" width="13.83203125" style="836" customWidth="1"/>
    <col min="9987" max="9987" width="85.6640625" style="836" customWidth="1"/>
    <col min="9988" max="9988" width="0" style="836" hidden="1" customWidth="1"/>
    <col min="9989" max="9990" width="6.6640625" style="836" customWidth="1"/>
    <col min="9991" max="9995" width="12.5" style="836" customWidth="1"/>
    <col min="9996" max="10240" width="9.33203125" style="836"/>
    <col min="10241" max="10241" width="7.1640625" style="836" customWidth="1"/>
    <col min="10242" max="10242" width="13.83203125" style="836" customWidth="1"/>
    <col min="10243" max="10243" width="85.6640625" style="836" customWidth="1"/>
    <col min="10244" max="10244" width="0" style="836" hidden="1" customWidth="1"/>
    <col min="10245" max="10246" width="6.6640625" style="836" customWidth="1"/>
    <col min="10247" max="10251" width="12.5" style="836" customWidth="1"/>
    <col min="10252" max="10496" width="9.33203125" style="836"/>
    <col min="10497" max="10497" width="7.1640625" style="836" customWidth="1"/>
    <col min="10498" max="10498" width="13.83203125" style="836" customWidth="1"/>
    <col min="10499" max="10499" width="85.6640625" style="836" customWidth="1"/>
    <col min="10500" max="10500" width="0" style="836" hidden="1" customWidth="1"/>
    <col min="10501" max="10502" width="6.6640625" style="836" customWidth="1"/>
    <col min="10503" max="10507" width="12.5" style="836" customWidth="1"/>
    <col min="10508" max="10752" width="9.33203125" style="836"/>
    <col min="10753" max="10753" width="7.1640625" style="836" customWidth="1"/>
    <col min="10754" max="10754" width="13.83203125" style="836" customWidth="1"/>
    <col min="10755" max="10755" width="85.6640625" style="836" customWidth="1"/>
    <col min="10756" max="10756" width="0" style="836" hidden="1" customWidth="1"/>
    <col min="10757" max="10758" width="6.6640625" style="836" customWidth="1"/>
    <col min="10759" max="10763" width="12.5" style="836" customWidth="1"/>
    <col min="10764" max="11008" width="9.33203125" style="836"/>
    <col min="11009" max="11009" width="7.1640625" style="836" customWidth="1"/>
    <col min="11010" max="11010" width="13.83203125" style="836" customWidth="1"/>
    <col min="11011" max="11011" width="85.6640625" style="836" customWidth="1"/>
    <col min="11012" max="11012" width="0" style="836" hidden="1" customWidth="1"/>
    <col min="11013" max="11014" width="6.6640625" style="836" customWidth="1"/>
    <col min="11015" max="11019" width="12.5" style="836" customWidth="1"/>
    <col min="11020" max="11264" width="9.33203125" style="836"/>
    <col min="11265" max="11265" width="7.1640625" style="836" customWidth="1"/>
    <col min="11266" max="11266" width="13.83203125" style="836" customWidth="1"/>
    <col min="11267" max="11267" width="85.6640625" style="836" customWidth="1"/>
    <col min="11268" max="11268" width="0" style="836" hidden="1" customWidth="1"/>
    <col min="11269" max="11270" width="6.6640625" style="836" customWidth="1"/>
    <col min="11271" max="11275" width="12.5" style="836" customWidth="1"/>
    <col min="11276" max="11520" width="9.33203125" style="836"/>
    <col min="11521" max="11521" width="7.1640625" style="836" customWidth="1"/>
    <col min="11522" max="11522" width="13.83203125" style="836" customWidth="1"/>
    <col min="11523" max="11523" width="85.6640625" style="836" customWidth="1"/>
    <col min="11524" max="11524" width="0" style="836" hidden="1" customWidth="1"/>
    <col min="11525" max="11526" width="6.6640625" style="836" customWidth="1"/>
    <col min="11527" max="11531" width="12.5" style="836" customWidth="1"/>
    <col min="11532" max="11776" width="9.33203125" style="836"/>
    <col min="11777" max="11777" width="7.1640625" style="836" customWidth="1"/>
    <col min="11778" max="11778" width="13.83203125" style="836" customWidth="1"/>
    <col min="11779" max="11779" width="85.6640625" style="836" customWidth="1"/>
    <col min="11780" max="11780" width="0" style="836" hidden="1" customWidth="1"/>
    <col min="11781" max="11782" width="6.6640625" style="836" customWidth="1"/>
    <col min="11783" max="11787" width="12.5" style="836" customWidth="1"/>
    <col min="11788" max="12032" width="9.33203125" style="836"/>
    <col min="12033" max="12033" width="7.1640625" style="836" customWidth="1"/>
    <col min="12034" max="12034" width="13.83203125" style="836" customWidth="1"/>
    <col min="12035" max="12035" width="85.6640625" style="836" customWidth="1"/>
    <col min="12036" max="12036" width="0" style="836" hidden="1" customWidth="1"/>
    <col min="12037" max="12038" width="6.6640625" style="836" customWidth="1"/>
    <col min="12039" max="12043" width="12.5" style="836" customWidth="1"/>
    <col min="12044" max="12288" width="9.33203125" style="836"/>
    <col min="12289" max="12289" width="7.1640625" style="836" customWidth="1"/>
    <col min="12290" max="12290" width="13.83203125" style="836" customWidth="1"/>
    <col min="12291" max="12291" width="85.6640625" style="836" customWidth="1"/>
    <col min="12292" max="12292" width="0" style="836" hidden="1" customWidth="1"/>
    <col min="12293" max="12294" width="6.6640625" style="836" customWidth="1"/>
    <col min="12295" max="12299" width="12.5" style="836" customWidth="1"/>
    <col min="12300" max="12544" width="9.33203125" style="836"/>
    <col min="12545" max="12545" width="7.1640625" style="836" customWidth="1"/>
    <col min="12546" max="12546" width="13.83203125" style="836" customWidth="1"/>
    <col min="12547" max="12547" width="85.6640625" style="836" customWidth="1"/>
    <col min="12548" max="12548" width="0" style="836" hidden="1" customWidth="1"/>
    <col min="12549" max="12550" width="6.6640625" style="836" customWidth="1"/>
    <col min="12551" max="12555" width="12.5" style="836" customWidth="1"/>
    <col min="12556" max="12800" width="9.33203125" style="836"/>
    <col min="12801" max="12801" width="7.1640625" style="836" customWidth="1"/>
    <col min="12802" max="12802" width="13.83203125" style="836" customWidth="1"/>
    <col min="12803" max="12803" width="85.6640625" style="836" customWidth="1"/>
    <col min="12804" max="12804" width="0" style="836" hidden="1" customWidth="1"/>
    <col min="12805" max="12806" width="6.6640625" style="836" customWidth="1"/>
    <col min="12807" max="12811" width="12.5" style="836" customWidth="1"/>
    <col min="12812" max="13056" width="9.33203125" style="836"/>
    <col min="13057" max="13057" width="7.1640625" style="836" customWidth="1"/>
    <col min="13058" max="13058" width="13.83203125" style="836" customWidth="1"/>
    <col min="13059" max="13059" width="85.6640625" style="836" customWidth="1"/>
    <col min="13060" max="13060" width="0" style="836" hidden="1" customWidth="1"/>
    <col min="13061" max="13062" width="6.6640625" style="836" customWidth="1"/>
    <col min="13063" max="13067" width="12.5" style="836" customWidth="1"/>
    <col min="13068" max="13312" width="9.33203125" style="836"/>
    <col min="13313" max="13313" width="7.1640625" style="836" customWidth="1"/>
    <col min="13314" max="13314" width="13.83203125" style="836" customWidth="1"/>
    <col min="13315" max="13315" width="85.6640625" style="836" customWidth="1"/>
    <col min="13316" max="13316" width="0" style="836" hidden="1" customWidth="1"/>
    <col min="13317" max="13318" width="6.6640625" style="836" customWidth="1"/>
    <col min="13319" max="13323" width="12.5" style="836" customWidth="1"/>
    <col min="13324" max="13568" width="9.33203125" style="836"/>
    <col min="13569" max="13569" width="7.1640625" style="836" customWidth="1"/>
    <col min="13570" max="13570" width="13.83203125" style="836" customWidth="1"/>
    <col min="13571" max="13571" width="85.6640625" style="836" customWidth="1"/>
    <col min="13572" max="13572" width="0" style="836" hidden="1" customWidth="1"/>
    <col min="13573" max="13574" width="6.6640625" style="836" customWidth="1"/>
    <col min="13575" max="13579" width="12.5" style="836" customWidth="1"/>
    <col min="13580" max="13824" width="9.33203125" style="836"/>
    <col min="13825" max="13825" width="7.1640625" style="836" customWidth="1"/>
    <col min="13826" max="13826" width="13.83203125" style="836" customWidth="1"/>
    <col min="13827" max="13827" width="85.6640625" style="836" customWidth="1"/>
    <col min="13828" max="13828" width="0" style="836" hidden="1" customWidth="1"/>
    <col min="13829" max="13830" width="6.6640625" style="836" customWidth="1"/>
    <col min="13831" max="13835" width="12.5" style="836" customWidth="1"/>
    <col min="13836" max="14080" width="9.33203125" style="836"/>
    <col min="14081" max="14081" width="7.1640625" style="836" customWidth="1"/>
    <col min="14082" max="14082" width="13.83203125" style="836" customWidth="1"/>
    <col min="14083" max="14083" width="85.6640625" style="836" customWidth="1"/>
    <col min="14084" max="14084" width="0" style="836" hidden="1" customWidth="1"/>
    <col min="14085" max="14086" width="6.6640625" style="836" customWidth="1"/>
    <col min="14087" max="14091" width="12.5" style="836" customWidth="1"/>
    <col min="14092" max="14336" width="9.33203125" style="836"/>
    <col min="14337" max="14337" width="7.1640625" style="836" customWidth="1"/>
    <col min="14338" max="14338" width="13.83203125" style="836" customWidth="1"/>
    <col min="14339" max="14339" width="85.6640625" style="836" customWidth="1"/>
    <col min="14340" max="14340" width="0" style="836" hidden="1" customWidth="1"/>
    <col min="14341" max="14342" width="6.6640625" style="836" customWidth="1"/>
    <col min="14343" max="14347" width="12.5" style="836" customWidth="1"/>
    <col min="14348" max="14592" width="9.33203125" style="836"/>
    <col min="14593" max="14593" width="7.1640625" style="836" customWidth="1"/>
    <col min="14594" max="14594" width="13.83203125" style="836" customWidth="1"/>
    <col min="14595" max="14595" width="85.6640625" style="836" customWidth="1"/>
    <col min="14596" max="14596" width="0" style="836" hidden="1" customWidth="1"/>
    <col min="14597" max="14598" width="6.6640625" style="836" customWidth="1"/>
    <col min="14599" max="14603" width="12.5" style="836" customWidth="1"/>
    <col min="14604" max="14848" width="9.33203125" style="836"/>
    <col min="14849" max="14849" width="7.1640625" style="836" customWidth="1"/>
    <col min="14850" max="14850" width="13.83203125" style="836" customWidth="1"/>
    <col min="14851" max="14851" width="85.6640625" style="836" customWidth="1"/>
    <col min="14852" max="14852" width="0" style="836" hidden="1" customWidth="1"/>
    <col min="14853" max="14854" width="6.6640625" style="836" customWidth="1"/>
    <col min="14855" max="14859" width="12.5" style="836" customWidth="1"/>
    <col min="14860" max="15104" width="9.33203125" style="836"/>
    <col min="15105" max="15105" width="7.1640625" style="836" customWidth="1"/>
    <col min="15106" max="15106" width="13.83203125" style="836" customWidth="1"/>
    <col min="15107" max="15107" width="85.6640625" style="836" customWidth="1"/>
    <col min="15108" max="15108" width="0" style="836" hidden="1" customWidth="1"/>
    <col min="15109" max="15110" width="6.6640625" style="836" customWidth="1"/>
    <col min="15111" max="15115" width="12.5" style="836" customWidth="1"/>
    <col min="15116" max="15360" width="9.33203125" style="836"/>
    <col min="15361" max="15361" width="7.1640625" style="836" customWidth="1"/>
    <col min="15362" max="15362" width="13.83203125" style="836" customWidth="1"/>
    <col min="15363" max="15363" width="85.6640625" style="836" customWidth="1"/>
    <col min="15364" max="15364" width="0" style="836" hidden="1" customWidth="1"/>
    <col min="15365" max="15366" width="6.6640625" style="836" customWidth="1"/>
    <col min="15367" max="15371" width="12.5" style="836" customWidth="1"/>
    <col min="15372" max="15616" width="9.33203125" style="836"/>
    <col min="15617" max="15617" width="7.1640625" style="836" customWidth="1"/>
    <col min="15618" max="15618" width="13.83203125" style="836" customWidth="1"/>
    <col min="15619" max="15619" width="85.6640625" style="836" customWidth="1"/>
    <col min="15620" max="15620" width="0" style="836" hidden="1" customWidth="1"/>
    <col min="15621" max="15622" width="6.6640625" style="836" customWidth="1"/>
    <col min="15623" max="15627" width="12.5" style="836" customWidth="1"/>
    <col min="15628" max="15872" width="9.33203125" style="836"/>
    <col min="15873" max="15873" width="7.1640625" style="836" customWidth="1"/>
    <col min="15874" max="15874" width="13.83203125" style="836" customWidth="1"/>
    <col min="15875" max="15875" width="85.6640625" style="836" customWidth="1"/>
    <col min="15876" max="15876" width="0" style="836" hidden="1" customWidth="1"/>
    <col min="15877" max="15878" width="6.6640625" style="836" customWidth="1"/>
    <col min="15879" max="15883" width="12.5" style="836" customWidth="1"/>
    <col min="15884" max="16128" width="9.33203125" style="836"/>
    <col min="16129" max="16129" width="7.1640625" style="836" customWidth="1"/>
    <col min="16130" max="16130" width="13.83203125" style="836" customWidth="1"/>
    <col min="16131" max="16131" width="85.6640625" style="836" customWidth="1"/>
    <col min="16132" max="16132" width="0" style="836" hidden="1" customWidth="1"/>
    <col min="16133" max="16134" width="6.6640625" style="836" customWidth="1"/>
    <col min="16135" max="16139" width="12.5" style="836" customWidth="1"/>
    <col min="16140" max="16384" width="9.33203125" style="836"/>
  </cols>
  <sheetData>
    <row r="1" spans="1:5" hidden="1" x14ac:dyDescent="0.3">
      <c r="A1" s="836" t="s">
        <v>2002</v>
      </c>
      <c r="B1" s="836"/>
      <c r="C1" s="837" t="s">
        <v>2003</v>
      </c>
    </row>
    <row r="2" spans="1:5" hidden="1" x14ac:dyDescent="0.3">
      <c r="A2" s="836" t="s">
        <v>2004</v>
      </c>
      <c r="B2" s="836"/>
      <c r="C2" s="837" t="s">
        <v>2005</v>
      </c>
      <c r="E2" s="842" t="s">
        <v>2006</v>
      </c>
    </row>
    <row r="3" spans="1:5" hidden="1" x14ac:dyDescent="0.3">
      <c r="A3" s="836" t="s">
        <v>2007</v>
      </c>
      <c r="B3" s="836"/>
      <c r="C3" s="837" t="s">
        <v>2008</v>
      </c>
      <c r="E3" s="842" t="s">
        <v>2006</v>
      </c>
    </row>
    <row r="4" spans="1:5" hidden="1" x14ac:dyDescent="0.3">
      <c r="A4" s="836" t="s">
        <v>2009</v>
      </c>
      <c r="B4" s="836"/>
      <c r="C4" s="837" t="s">
        <v>2010</v>
      </c>
      <c r="E4" s="842" t="s">
        <v>2006</v>
      </c>
    </row>
    <row r="5" spans="1:5" hidden="1" x14ac:dyDescent="0.3">
      <c r="A5" s="836" t="s">
        <v>2011</v>
      </c>
      <c r="B5" s="836"/>
      <c r="C5" s="837" t="s">
        <v>2012</v>
      </c>
      <c r="E5" s="842" t="s">
        <v>2006</v>
      </c>
    </row>
    <row r="6" spans="1:5" hidden="1" x14ac:dyDescent="0.3">
      <c r="A6" s="836" t="s">
        <v>2013</v>
      </c>
      <c r="B6" s="836"/>
      <c r="C6" s="837" t="s">
        <v>2014</v>
      </c>
      <c r="E6" s="842" t="s">
        <v>2006</v>
      </c>
    </row>
    <row r="7" spans="1:5" hidden="1" x14ac:dyDescent="0.3">
      <c r="A7" s="836" t="s">
        <v>2015</v>
      </c>
      <c r="B7" s="836"/>
      <c r="C7" s="837" t="s">
        <v>2016</v>
      </c>
      <c r="E7" s="842" t="s">
        <v>2006</v>
      </c>
    </row>
    <row r="8" spans="1:5" hidden="1" x14ac:dyDescent="0.3">
      <c r="A8" s="836" t="s">
        <v>2017</v>
      </c>
      <c r="B8" s="836"/>
      <c r="C8" s="837" t="s">
        <v>2018</v>
      </c>
      <c r="E8" s="842" t="s">
        <v>2006</v>
      </c>
    </row>
    <row r="9" spans="1:5" hidden="1" x14ac:dyDescent="0.3">
      <c r="A9" s="836" t="s">
        <v>2019</v>
      </c>
      <c r="B9" s="836"/>
      <c r="C9" s="837" t="s">
        <v>2020</v>
      </c>
      <c r="E9" s="842" t="s">
        <v>2006</v>
      </c>
    </row>
    <row r="10" spans="1:5" hidden="1" x14ac:dyDescent="0.3">
      <c r="A10" s="836" t="s">
        <v>2021</v>
      </c>
      <c r="B10" s="836"/>
      <c r="C10" s="837" t="s">
        <v>2022</v>
      </c>
      <c r="E10" s="842" t="s">
        <v>2006</v>
      </c>
    </row>
    <row r="11" spans="1:5" hidden="1" x14ac:dyDescent="0.3">
      <c r="A11" s="836" t="s">
        <v>2023</v>
      </c>
      <c r="B11" s="836"/>
      <c r="C11" s="837" t="s">
        <v>2024</v>
      </c>
      <c r="E11" s="842" t="s">
        <v>2006</v>
      </c>
    </row>
    <row r="12" spans="1:5" hidden="1" x14ac:dyDescent="0.3">
      <c r="A12" s="836" t="s">
        <v>2025</v>
      </c>
      <c r="B12" s="836"/>
      <c r="C12" s="837" t="s">
        <v>2026</v>
      </c>
      <c r="E12" s="842" t="s">
        <v>2006</v>
      </c>
    </row>
    <row r="13" spans="1:5" hidden="1" x14ac:dyDescent="0.3">
      <c r="A13" s="836" t="s">
        <v>2027</v>
      </c>
      <c r="B13" s="836"/>
      <c r="C13" s="837" t="s">
        <v>2028</v>
      </c>
      <c r="E13" s="842" t="s">
        <v>2006</v>
      </c>
    </row>
    <row r="14" spans="1:5" hidden="1" x14ac:dyDescent="0.3">
      <c r="A14" s="836" t="s">
        <v>2029</v>
      </c>
      <c r="B14" s="836"/>
      <c r="C14" s="837" t="s">
        <v>2030</v>
      </c>
      <c r="E14" s="842" t="s">
        <v>2006</v>
      </c>
    </row>
    <row r="15" spans="1:5" hidden="1" x14ac:dyDescent="0.3">
      <c r="A15" s="836" t="s">
        <v>2031</v>
      </c>
      <c r="B15" s="836"/>
      <c r="C15" s="837" t="s">
        <v>2032</v>
      </c>
      <c r="E15" s="842" t="s">
        <v>2006</v>
      </c>
    </row>
    <row r="16" spans="1:5" hidden="1" x14ac:dyDescent="0.3">
      <c r="A16" s="836" t="s">
        <v>2033</v>
      </c>
      <c r="B16" s="836"/>
      <c r="C16" s="837" t="s">
        <v>2034</v>
      </c>
      <c r="E16" s="842" t="s">
        <v>2006</v>
      </c>
    </row>
    <row r="17" spans="1:11" hidden="1" x14ac:dyDescent="0.3">
      <c r="A17" s="836" t="s">
        <v>2035</v>
      </c>
      <c r="B17" s="836"/>
      <c r="C17" s="837" t="s">
        <v>2036</v>
      </c>
      <c r="E17" s="842" t="s">
        <v>2006</v>
      </c>
    </row>
    <row r="18" spans="1:11" hidden="1" x14ac:dyDescent="0.3">
      <c r="A18" s="836" t="s">
        <v>2037</v>
      </c>
      <c r="B18" s="836"/>
      <c r="C18" s="837" t="s">
        <v>2038</v>
      </c>
      <c r="E18" s="842" t="s">
        <v>2006</v>
      </c>
    </row>
    <row r="19" spans="1:11" hidden="1" x14ac:dyDescent="0.3">
      <c r="A19" s="836" t="s">
        <v>2039</v>
      </c>
      <c r="B19" s="836"/>
      <c r="C19" s="837" t="s">
        <v>2040</v>
      </c>
      <c r="E19" s="842" t="s">
        <v>2006</v>
      </c>
    </row>
    <row r="20" spans="1:11" hidden="1" x14ac:dyDescent="0.3">
      <c r="A20" s="836" t="s">
        <v>2041</v>
      </c>
      <c r="B20" s="836"/>
      <c r="C20" s="837" t="s">
        <v>2042</v>
      </c>
      <c r="E20" s="842" t="s">
        <v>2006</v>
      </c>
    </row>
    <row r="21" spans="1:11" hidden="1" x14ac:dyDescent="0.3">
      <c r="A21" s="836" t="s">
        <v>2043</v>
      </c>
      <c r="B21" s="836"/>
      <c r="C21" s="837" t="s">
        <v>2044</v>
      </c>
      <c r="E21" s="842" t="s">
        <v>2006</v>
      </c>
    </row>
    <row r="22" spans="1:11" hidden="1" x14ac:dyDescent="0.3">
      <c r="A22" s="836"/>
      <c r="B22" s="836"/>
      <c r="C22" s="837"/>
      <c r="E22" s="842"/>
    </row>
    <row r="23" spans="1:11" ht="19.5" thickBot="1" x14ac:dyDescent="0.35">
      <c r="A23" s="843" t="s">
        <v>2045</v>
      </c>
      <c r="B23" s="843"/>
    </row>
    <row r="24" spans="1:11" s="853" customFormat="1" ht="114.95" customHeight="1" thickBot="1" x14ac:dyDescent="0.35">
      <c r="A24" s="845" t="s">
        <v>2046</v>
      </c>
      <c r="B24" s="846" t="s">
        <v>58</v>
      </c>
      <c r="C24" s="847" t="s">
        <v>2047</v>
      </c>
      <c r="D24" s="848" t="s">
        <v>2048</v>
      </c>
      <c r="E24" s="848" t="s">
        <v>2049</v>
      </c>
      <c r="F24" s="849" t="s">
        <v>181</v>
      </c>
      <c r="G24" s="850" t="s">
        <v>2050</v>
      </c>
      <c r="H24" s="850" t="s">
        <v>2051</v>
      </c>
      <c r="I24" s="850" t="s">
        <v>2052</v>
      </c>
      <c r="J24" s="851" t="s">
        <v>2053</v>
      </c>
      <c r="K24" s="852" t="s">
        <v>183</v>
      </c>
    </row>
    <row r="25" spans="1:11" s="861" customFormat="1" ht="15.75" thickBot="1" x14ac:dyDescent="0.35">
      <c r="A25" s="854" t="s">
        <v>9</v>
      </c>
      <c r="B25" s="855"/>
      <c r="C25" s="856" t="str">
        <f>$C$2</f>
        <v>KUCHYNĚ</v>
      </c>
      <c r="D25" s="857"/>
      <c r="E25" s="857"/>
      <c r="F25" s="858"/>
      <c r="G25" s="859"/>
      <c r="H25" s="859"/>
      <c r="I25" s="859"/>
      <c r="J25" s="859"/>
      <c r="K25" s="860"/>
    </row>
    <row r="26" spans="1:11" ht="306.75" customHeight="1" x14ac:dyDescent="0.3">
      <c r="A26" s="862" t="s">
        <v>2054</v>
      </c>
      <c r="B26" s="863" t="s">
        <v>2055</v>
      </c>
      <c r="C26" s="864" t="s">
        <v>2056</v>
      </c>
      <c r="D26" s="865">
        <v>0</v>
      </c>
      <c r="E26" s="865" t="s">
        <v>1433</v>
      </c>
      <c r="F26" s="866">
        <v>1</v>
      </c>
      <c r="G26" s="823"/>
      <c r="H26" s="867">
        <f>F26*G26</f>
        <v>0</v>
      </c>
      <c r="I26" s="818"/>
      <c r="J26" s="868">
        <f>F26*I26</f>
        <v>0</v>
      </c>
      <c r="K26" s="869" t="s">
        <v>1443</v>
      </c>
    </row>
    <row r="27" spans="1:11" ht="113.25" customHeight="1" x14ac:dyDescent="0.3">
      <c r="A27" s="870"/>
      <c r="B27" s="863" t="s">
        <v>2055</v>
      </c>
      <c r="C27" s="864" t="s">
        <v>2057</v>
      </c>
      <c r="D27" s="871"/>
      <c r="E27" s="871" t="s">
        <v>1433</v>
      </c>
      <c r="F27" s="872">
        <v>1</v>
      </c>
      <c r="G27" s="819"/>
      <c r="H27" s="873">
        <f>F27*G27</f>
        <v>0</v>
      </c>
      <c r="I27" s="819"/>
      <c r="J27" s="874">
        <f>F27*I27</f>
        <v>0</v>
      </c>
      <c r="K27" s="875" t="s">
        <v>1443</v>
      </c>
    </row>
    <row r="28" spans="1:11" ht="66" customHeight="1" x14ac:dyDescent="0.3">
      <c r="A28" s="876" t="s">
        <v>2058</v>
      </c>
      <c r="B28" s="877" t="s">
        <v>2055</v>
      </c>
      <c r="C28" s="878" t="s">
        <v>2059</v>
      </c>
      <c r="D28" s="879">
        <v>0</v>
      </c>
      <c r="E28" s="879" t="s">
        <v>1433</v>
      </c>
      <c r="F28" s="880">
        <v>8</v>
      </c>
      <c r="G28" s="814"/>
      <c r="H28" s="873">
        <f t="shared" ref="H28:H62" si="0">F28*G28</f>
        <v>0</v>
      </c>
      <c r="I28" s="814"/>
      <c r="J28" s="874">
        <f t="shared" ref="J28:J62" si="1">F28*I28</f>
        <v>0</v>
      </c>
      <c r="K28" s="882" t="s">
        <v>1443</v>
      </c>
    </row>
    <row r="29" spans="1:11" ht="75" x14ac:dyDescent="0.3">
      <c r="A29" s="876" t="s">
        <v>2060</v>
      </c>
      <c r="B29" s="877" t="s">
        <v>2055</v>
      </c>
      <c r="C29" s="878" t="s">
        <v>2061</v>
      </c>
      <c r="D29" s="879">
        <v>0</v>
      </c>
      <c r="E29" s="879" t="s">
        <v>1433</v>
      </c>
      <c r="F29" s="880">
        <v>1</v>
      </c>
      <c r="G29" s="814"/>
      <c r="H29" s="873">
        <f t="shared" si="0"/>
        <v>0</v>
      </c>
      <c r="I29" s="814"/>
      <c r="J29" s="874">
        <f t="shared" si="1"/>
        <v>0</v>
      </c>
      <c r="K29" s="882" t="s">
        <v>1443</v>
      </c>
    </row>
    <row r="30" spans="1:11" ht="76.5" customHeight="1" x14ac:dyDescent="0.3">
      <c r="A30" s="876" t="s">
        <v>2062</v>
      </c>
      <c r="B30" s="877" t="s">
        <v>2055</v>
      </c>
      <c r="C30" s="878" t="s">
        <v>2063</v>
      </c>
      <c r="D30" s="879">
        <v>0</v>
      </c>
      <c r="E30" s="879" t="s">
        <v>1433</v>
      </c>
      <c r="F30" s="880">
        <v>1</v>
      </c>
      <c r="G30" s="814"/>
      <c r="H30" s="873">
        <f t="shared" si="0"/>
        <v>0</v>
      </c>
      <c r="I30" s="814"/>
      <c r="J30" s="874">
        <f t="shared" si="1"/>
        <v>0</v>
      </c>
      <c r="K30" s="882" t="s">
        <v>1443</v>
      </c>
    </row>
    <row r="31" spans="1:11" ht="73.5" customHeight="1" x14ac:dyDescent="0.3">
      <c r="A31" s="876" t="s">
        <v>2064</v>
      </c>
      <c r="B31" s="877" t="s">
        <v>2055</v>
      </c>
      <c r="C31" s="878" t="s">
        <v>2065</v>
      </c>
      <c r="D31" s="879">
        <v>0</v>
      </c>
      <c r="E31" s="879" t="s">
        <v>1433</v>
      </c>
      <c r="F31" s="880">
        <v>1</v>
      </c>
      <c r="G31" s="814"/>
      <c r="H31" s="873">
        <f t="shared" si="0"/>
        <v>0</v>
      </c>
      <c r="I31" s="814"/>
      <c r="J31" s="874">
        <f t="shared" si="1"/>
        <v>0</v>
      </c>
      <c r="K31" s="882" t="s">
        <v>1443</v>
      </c>
    </row>
    <row r="32" spans="1:11" ht="90" x14ac:dyDescent="0.3">
      <c r="A32" s="876" t="s">
        <v>2066</v>
      </c>
      <c r="B32" s="877" t="s">
        <v>2055</v>
      </c>
      <c r="C32" s="878" t="s">
        <v>2067</v>
      </c>
      <c r="D32" s="879">
        <v>0</v>
      </c>
      <c r="E32" s="879" t="s">
        <v>1622</v>
      </c>
      <c r="F32" s="880">
        <v>1</v>
      </c>
      <c r="G32" s="814"/>
      <c r="H32" s="873">
        <f t="shared" si="0"/>
        <v>0</v>
      </c>
      <c r="I32" s="814"/>
      <c r="J32" s="874">
        <f t="shared" si="1"/>
        <v>0</v>
      </c>
      <c r="K32" s="882" t="s">
        <v>1443</v>
      </c>
    </row>
    <row r="33" spans="1:11" ht="90" x14ac:dyDescent="0.3">
      <c r="A33" s="876" t="s">
        <v>2068</v>
      </c>
      <c r="B33" s="877" t="s">
        <v>2055</v>
      </c>
      <c r="C33" s="878" t="s">
        <v>2069</v>
      </c>
      <c r="D33" s="879">
        <v>0</v>
      </c>
      <c r="E33" s="879" t="s">
        <v>1622</v>
      </c>
      <c r="F33" s="880">
        <v>1</v>
      </c>
      <c r="G33" s="814"/>
      <c r="H33" s="873">
        <f t="shared" si="0"/>
        <v>0</v>
      </c>
      <c r="I33" s="814"/>
      <c r="J33" s="874">
        <f t="shared" si="1"/>
        <v>0</v>
      </c>
      <c r="K33" s="882" t="s">
        <v>1443</v>
      </c>
    </row>
    <row r="34" spans="1:11" ht="63.75" customHeight="1" x14ac:dyDescent="0.3">
      <c r="A34" s="876" t="s">
        <v>2070</v>
      </c>
      <c r="B34" s="877" t="s">
        <v>2055</v>
      </c>
      <c r="C34" s="878" t="s">
        <v>2071</v>
      </c>
      <c r="D34" s="879">
        <v>0</v>
      </c>
      <c r="E34" s="879" t="s">
        <v>1622</v>
      </c>
      <c r="F34" s="880">
        <v>1</v>
      </c>
      <c r="G34" s="814"/>
      <c r="H34" s="873">
        <f t="shared" si="0"/>
        <v>0</v>
      </c>
      <c r="I34" s="814"/>
      <c r="J34" s="874">
        <f t="shared" si="1"/>
        <v>0</v>
      </c>
      <c r="K34" s="882" t="s">
        <v>1443</v>
      </c>
    </row>
    <row r="35" spans="1:11" ht="58.5" customHeight="1" x14ac:dyDescent="0.3">
      <c r="A35" s="876" t="s">
        <v>2072</v>
      </c>
      <c r="B35" s="877" t="s">
        <v>2055</v>
      </c>
      <c r="C35" s="878" t="s">
        <v>2073</v>
      </c>
      <c r="D35" s="879">
        <v>0</v>
      </c>
      <c r="E35" s="879" t="s">
        <v>1622</v>
      </c>
      <c r="F35" s="880">
        <v>1</v>
      </c>
      <c r="G35" s="814"/>
      <c r="H35" s="873">
        <f t="shared" si="0"/>
        <v>0</v>
      </c>
      <c r="I35" s="814"/>
      <c r="J35" s="874">
        <f t="shared" si="1"/>
        <v>0</v>
      </c>
      <c r="K35" s="882" t="s">
        <v>1443</v>
      </c>
    </row>
    <row r="36" spans="1:11" ht="30" x14ac:dyDescent="0.3">
      <c r="A36" s="876" t="s">
        <v>2074</v>
      </c>
      <c r="B36" s="877" t="s">
        <v>2055</v>
      </c>
      <c r="C36" s="878" t="s">
        <v>2075</v>
      </c>
      <c r="D36" s="879">
        <v>0</v>
      </c>
      <c r="E36" s="879" t="s">
        <v>1622</v>
      </c>
      <c r="F36" s="880">
        <v>1</v>
      </c>
      <c r="G36" s="814"/>
      <c r="H36" s="873">
        <f t="shared" si="0"/>
        <v>0</v>
      </c>
      <c r="I36" s="814"/>
      <c r="J36" s="874">
        <f t="shared" si="1"/>
        <v>0</v>
      </c>
      <c r="K36" s="882" t="s">
        <v>1443</v>
      </c>
    </row>
    <row r="37" spans="1:11" ht="30" x14ac:dyDescent="0.3">
      <c r="A37" s="876" t="s">
        <v>2076</v>
      </c>
      <c r="B37" s="877" t="s">
        <v>2077</v>
      </c>
      <c r="C37" s="878" t="s">
        <v>2078</v>
      </c>
      <c r="D37" s="879">
        <v>0</v>
      </c>
      <c r="E37" s="879" t="s">
        <v>1622</v>
      </c>
      <c r="F37" s="880">
        <v>8</v>
      </c>
      <c r="G37" s="814"/>
      <c r="H37" s="873">
        <f t="shared" si="0"/>
        <v>0</v>
      </c>
      <c r="I37" s="814"/>
      <c r="J37" s="874">
        <f t="shared" si="1"/>
        <v>0</v>
      </c>
      <c r="K37" s="882" t="s">
        <v>199</v>
      </c>
    </row>
    <row r="38" spans="1:11" ht="30" x14ac:dyDescent="0.3">
      <c r="A38" s="876" t="s">
        <v>2079</v>
      </c>
      <c r="B38" s="877" t="s">
        <v>2080</v>
      </c>
      <c r="C38" s="878" t="s">
        <v>2081</v>
      </c>
      <c r="D38" s="879">
        <v>0</v>
      </c>
      <c r="E38" s="879" t="s">
        <v>1622</v>
      </c>
      <c r="F38" s="880">
        <v>8</v>
      </c>
      <c r="G38" s="814"/>
      <c r="H38" s="873">
        <f t="shared" si="0"/>
        <v>0</v>
      </c>
      <c r="I38" s="814"/>
      <c r="J38" s="874">
        <f t="shared" si="1"/>
        <v>0</v>
      </c>
      <c r="K38" s="882" t="s">
        <v>199</v>
      </c>
    </row>
    <row r="39" spans="1:11" ht="30" x14ac:dyDescent="0.3">
      <c r="A39" s="876" t="s">
        <v>2082</v>
      </c>
      <c r="B39" s="877" t="s">
        <v>2083</v>
      </c>
      <c r="C39" s="878" t="s">
        <v>2084</v>
      </c>
      <c r="D39" s="879">
        <v>0</v>
      </c>
      <c r="E39" s="879" t="s">
        <v>1622</v>
      </c>
      <c r="F39" s="880">
        <v>8</v>
      </c>
      <c r="G39" s="814"/>
      <c r="H39" s="873">
        <f t="shared" si="0"/>
        <v>0</v>
      </c>
      <c r="I39" s="814"/>
      <c r="J39" s="874">
        <f t="shared" si="1"/>
        <v>0</v>
      </c>
      <c r="K39" s="882" t="s">
        <v>199</v>
      </c>
    </row>
    <row r="40" spans="1:11" ht="82.5" customHeight="1" x14ac:dyDescent="0.3">
      <c r="A40" s="876" t="s">
        <v>2085</v>
      </c>
      <c r="B40" s="877" t="s">
        <v>2055</v>
      </c>
      <c r="C40" s="883" t="s">
        <v>2086</v>
      </c>
      <c r="D40" s="879">
        <v>0</v>
      </c>
      <c r="E40" s="879" t="s">
        <v>1433</v>
      </c>
      <c r="F40" s="880">
        <v>3</v>
      </c>
      <c r="G40" s="814"/>
      <c r="H40" s="873">
        <f t="shared" si="0"/>
        <v>0</v>
      </c>
      <c r="I40" s="814"/>
      <c r="J40" s="874">
        <f t="shared" si="1"/>
        <v>0</v>
      </c>
      <c r="K40" s="882" t="s">
        <v>1443</v>
      </c>
    </row>
    <row r="41" spans="1:11" ht="39.75" customHeight="1" x14ac:dyDescent="0.3">
      <c r="A41" s="876" t="s">
        <v>2087</v>
      </c>
      <c r="B41" s="877" t="s">
        <v>2055</v>
      </c>
      <c r="C41" s="878" t="s">
        <v>2088</v>
      </c>
      <c r="D41" s="879">
        <v>0</v>
      </c>
      <c r="E41" s="879" t="s">
        <v>1622</v>
      </c>
      <c r="F41" s="880">
        <v>1</v>
      </c>
      <c r="G41" s="814"/>
      <c r="H41" s="873">
        <f t="shared" si="0"/>
        <v>0</v>
      </c>
      <c r="I41" s="814"/>
      <c r="J41" s="874">
        <f t="shared" si="1"/>
        <v>0</v>
      </c>
      <c r="K41" s="882" t="s">
        <v>1443</v>
      </c>
    </row>
    <row r="42" spans="1:11" ht="39.75" customHeight="1" x14ac:dyDescent="0.3">
      <c r="A42" s="876" t="s">
        <v>2089</v>
      </c>
      <c r="B42" s="877" t="s">
        <v>2055</v>
      </c>
      <c r="C42" s="864" t="s">
        <v>2090</v>
      </c>
      <c r="D42" s="879">
        <v>0</v>
      </c>
      <c r="E42" s="879" t="s">
        <v>1622</v>
      </c>
      <c r="F42" s="880">
        <v>2</v>
      </c>
      <c r="G42" s="814"/>
      <c r="H42" s="873">
        <f t="shared" si="0"/>
        <v>0</v>
      </c>
      <c r="I42" s="814"/>
      <c r="J42" s="874">
        <f t="shared" si="1"/>
        <v>0</v>
      </c>
      <c r="K42" s="882" t="s">
        <v>1443</v>
      </c>
    </row>
    <row r="43" spans="1:11" ht="39.75" customHeight="1" x14ac:dyDescent="0.3">
      <c r="A43" s="876" t="s">
        <v>2091</v>
      </c>
      <c r="B43" s="877" t="s">
        <v>2055</v>
      </c>
      <c r="C43" s="864" t="s">
        <v>2092</v>
      </c>
      <c r="D43" s="879">
        <v>0</v>
      </c>
      <c r="E43" s="879" t="s">
        <v>1433</v>
      </c>
      <c r="F43" s="880">
        <v>8</v>
      </c>
      <c r="G43" s="814"/>
      <c r="H43" s="873">
        <f t="shared" si="0"/>
        <v>0</v>
      </c>
      <c r="I43" s="814"/>
      <c r="J43" s="874">
        <f t="shared" si="1"/>
        <v>0</v>
      </c>
      <c r="K43" s="882" t="s">
        <v>1443</v>
      </c>
    </row>
    <row r="44" spans="1:11" ht="30" x14ac:dyDescent="0.3">
      <c r="A44" s="876" t="s">
        <v>2093</v>
      </c>
      <c r="B44" s="877" t="s">
        <v>2055</v>
      </c>
      <c r="C44" s="864" t="s">
        <v>2094</v>
      </c>
      <c r="D44" s="879">
        <v>0</v>
      </c>
      <c r="E44" s="879" t="s">
        <v>1622</v>
      </c>
      <c r="F44" s="880">
        <v>1</v>
      </c>
      <c r="G44" s="814"/>
      <c r="H44" s="873">
        <f t="shared" si="0"/>
        <v>0</v>
      </c>
      <c r="I44" s="814"/>
      <c r="J44" s="874">
        <f t="shared" si="1"/>
        <v>0</v>
      </c>
      <c r="K44" s="882" t="s">
        <v>1443</v>
      </c>
    </row>
    <row r="45" spans="1:11" ht="30" x14ac:dyDescent="0.3">
      <c r="A45" s="876" t="s">
        <v>2095</v>
      </c>
      <c r="B45" s="877" t="s">
        <v>2055</v>
      </c>
      <c r="C45" s="864" t="s">
        <v>2096</v>
      </c>
      <c r="D45" s="879">
        <v>0</v>
      </c>
      <c r="E45" s="879" t="s">
        <v>1622</v>
      </c>
      <c r="F45" s="880">
        <v>1</v>
      </c>
      <c r="G45" s="814"/>
      <c r="H45" s="873">
        <f t="shared" si="0"/>
        <v>0</v>
      </c>
      <c r="I45" s="814"/>
      <c r="J45" s="874">
        <f t="shared" si="1"/>
        <v>0</v>
      </c>
      <c r="K45" s="882" t="s">
        <v>1443</v>
      </c>
    </row>
    <row r="46" spans="1:11" ht="30" x14ac:dyDescent="0.3">
      <c r="A46" s="876" t="s">
        <v>2097</v>
      </c>
      <c r="B46" s="877" t="s">
        <v>2055</v>
      </c>
      <c r="C46" s="864" t="s">
        <v>2098</v>
      </c>
      <c r="D46" s="879">
        <v>0</v>
      </c>
      <c r="E46" s="879" t="s">
        <v>1622</v>
      </c>
      <c r="F46" s="880">
        <v>1</v>
      </c>
      <c r="G46" s="814"/>
      <c r="H46" s="873">
        <f t="shared" si="0"/>
        <v>0</v>
      </c>
      <c r="I46" s="814"/>
      <c r="J46" s="874">
        <f t="shared" si="1"/>
        <v>0</v>
      </c>
      <c r="K46" s="882" t="s">
        <v>1443</v>
      </c>
    </row>
    <row r="47" spans="1:11" ht="30" x14ac:dyDescent="0.3">
      <c r="A47" s="876" t="s">
        <v>2099</v>
      </c>
      <c r="B47" s="877" t="s">
        <v>2055</v>
      </c>
      <c r="C47" s="864" t="s">
        <v>2100</v>
      </c>
      <c r="D47" s="879">
        <v>0</v>
      </c>
      <c r="E47" s="879" t="s">
        <v>1622</v>
      </c>
      <c r="F47" s="880">
        <v>8</v>
      </c>
      <c r="G47" s="814"/>
      <c r="H47" s="873">
        <f t="shared" si="0"/>
        <v>0</v>
      </c>
      <c r="I47" s="814"/>
      <c r="J47" s="874">
        <f t="shared" si="1"/>
        <v>0</v>
      </c>
      <c r="K47" s="882" t="s">
        <v>1443</v>
      </c>
    </row>
    <row r="48" spans="1:11" ht="30" x14ac:dyDescent="0.3">
      <c r="A48" s="876" t="s">
        <v>2101</v>
      </c>
      <c r="B48" s="877" t="s">
        <v>2055</v>
      </c>
      <c r="C48" s="864" t="s">
        <v>2102</v>
      </c>
      <c r="D48" s="879">
        <v>0</v>
      </c>
      <c r="E48" s="879" t="s">
        <v>1622</v>
      </c>
      <c r="F48" s="880">
        <v>4</v>
      </c>
      <c r="G48" s="814"/>
      <c r="H48" s="873">
        <f t="shared" si="0"/>
        <v>0</v>
      </c>
      <c r="I48" s="814"/>
      <c r="J48" s="874">
        <f t="shared" si="1"/>
        <v>0</v>
      </c>
      <c r="K48" s="882" t="s">
        <v>1443</v>
      </c>
    </row>
    <row r="49" spans="1:11" ht="30" x14ac:dyDescent="0.3">
      <c r="A49" s="876" t="s">
        <v>2103</v>
      </c>
      <c r="B49" s="877" t="s">
        <v>2055</v>
      </c>
      <c r="C49" s="878" t="s">
        <v>2104</v>
      </c>
      <c r="D49" s="879">
        <v>0</v>
      </c>
      <c r="E49" s="879" t="s">
        <v>1622</v>
      </c>
      <c r="F49" s="880">
        <v>8</v>
      </c>
      <c r="G49" s="814"/>
      <c r="H49" s="873">
        <f t="shared" si="0"/>
        <v>0</v>
      </c>
      <c r="I49" s="814"/>
      <c r="J49" s="874">
        <f t="shared" si="1"/>
        <v>0</v>
      </c>
      <c r="K49" s="882" t="s">
        <v>1443</v>
      </c>
    </row>
    <row r="50" spans="1:11" x14ac:dyDescent="0.3">
      <c r="A50" s="876" t="s">
        <v>2105</v>
      </c>
      <c r="B50" s="877"/>
      <c r="C50" s="878" t="s">
        <v>2106</v>
      </c>
      <c r="D50" s="879">
        <v>0</v>
      </c>
      <c r="E50" s="879"/>
      <c r="F50" s="880"/>
      <c r="G50" s="814"/>
      <c r="H50" s="873">
        <f t="shared" si="0"/>
        <v>0</v>
      </c>
      <c r="I50" s="814"/>
      <c r="J50" s="874">
        <f t="shared" si="1"/>
        <v>0</v>
      </c>
      <c r="K50" s="882"/>
    </row>
    <row r="51" spans="1:11" x14ac:dyDescent="0.3">
      <c r="A51" s="876" t="s">
        <v>2107</v>
      </c>
      <c r="B51" s="877"/>
      <c r="C51" s="878" t="s">
        <v>2106</v>
      </c>
      <c r="D51" s="879">
        <v>0</v>
      </c>
      <c r="E51" s="879"/>
      <c r="F51" s="880"/>
      <c r="G51" s="814"/>
      <c r="H51" s="873">
        <f t="shared" si="0"/>
        <v>0</v>
      </c>
      <c r="I51" s="814"/>
      <c r="J51" s="874">
        <f t="shared" si="1"/>
        <v>0</v>
      </c>
      <c r="K51" s="882"/>
    </row>
    <row r="52" spans="1:11" ht="45" x14ac:dyDescent="0.3">
      <c r="A52" s="876" t="s">
        <v>2108</v>
      </c>
      <c r="B52" s="877" t="s">
        <v>2055</v>
      </c>
      <c r="C52" s="878" t="s">
        <v>2109</v>
      </c>
      <c r="D52" s="879">
        <v>0</v>
      </c>
      <c r="E52" s="879" t="s">
        <v>2110</v>
      </c>
      <c r="F52" s="880">
        <v>3</v>
      </c>
      <c r="G52" s="814"/>
      <c r="H52" s="873">
        <f t="shared" si="0"/>
        <v>0</v>
      </c>
      <c r="I52" s="814"/>
      <c r="J52" s="874">
        <f t="shared" si="1"/>
        <v>0</v>
      </c>
      <c r="K52" s="882" t="s">
        <v>1443</v>
      </c>
    </row>
    <row r="53" spans="1:11" ht="35.25" customHeight="1" x14ac:dyDescent="0.3">
      <c r="A53" s="876" t="s">
        <v>2111</v>
      </c>
      <c r="B53" s="877" t="s">
        <v>2055</v>
      </c>
      <c r="C53" s="878" t="s">
        <v>2112</v>
      </c>
      <c r="D53" s="879">
        <v>0</v>
      </c>
      <c r="E53" s="879" t="s">
        <v>2110</v>
      </c>
      <c r="F53" s="880">
        <v>27</v>
      </c>
      <c r="G53" s="814"/>
      <c r="H53" s="873">
        <f t="shared" si="0"/>
        <v>0</v>
      </c>
      <c r="I53" s="814"/>
      <c r="J53" s="874">
        <f t="shared" si="1"/>
        <v>0</v>
      </c>
      <c r="K53" s="882" t="s">
        <v>1443</v>
      </c>
    </row>
    <row r="54" spans="1:11" ht="35.25" customHeight="1" x14ac:dyDescent="0.3">
      <c r="A54" s="876" t="s">
        <v>2113</v>
      </c>
      <c r="B54" s="877" t="s">
        <v>2055</v>
      </c>
      <c r="C54" s="878" t="s">
        <v>2114</v>
      </c>
      <c r="D54" s="879">
        <v>0</v>
      </c>
      <c r="E54" s="879" t="s">
        <v>2110</v>
      </c>
      <c r="F54" s="880">
        <v>5</v>
      </c>
      <c r="G54" s="814"/>
      <c r="H54" s="873">
        <f t="shared" si="0"/>
        <v>0</v>
      </c>
      <c r="I54" s="814"/>
      <c r="J54" s="874">
        <f t="shared" si="1"/>
        <v>0</v>
      </c>
      <c r="K54" s="882" t="s">
        <v>1443</v>
      </c>
    </row>
    <row r="55" spans="1:11" ht="35.25" customHeight="1" x14ac:dyDescent="0.3">
      <c r="A55" s="876" t="s">
        <v>2115</v>
      </c>
      <c r="B55" s="877" t="s">
        <v>2055</v>
      </c>
      <c r="C55" s="878" t="s">
        <v>2116</v>
      </c>
      <c r="D55" s="879">
        <v>0</v>
      </c>
      <c r="E55" s="879" t="s">
        <v>2110</v>
      </c>
      <c r="F55" s="880">
        <v>7</v>
      </c>
      <c r="G55" s="814"/>
      <c r="H55" s="873">
        <f t="shared" si="0"/>
        <v>0</v>
      </c>
      <c r="I55" s="814"/>
      <c r="J55" s="874">
        <f t="shared" si="1"/>
        <v>0</v>
      </c>
      <c r="K55" s="882" t="s">
        <v>1443</v>
      </c>
    </row>
    <row r="56" spans="1:11" ht="35.25" customHeight="1" x14ac:dyDescent="0.3">
      <c r="A56" s="876" t="s">
        <v>2117</v>
      </c>
      <c r="B56" s="877" t="s">
        <v>2055</v>
      </c>
      <c r="C56" s="878" t="s">
        <v>2118</v>
      </c>
      <c r="D56" s="879">
        <v>0</v>
      </c>
      <c r="E56" s="879" t="s">
        <v>2110</v>
      </c>
      <c r="F56" s="880">
        <v>24</v>
      </c>
      <c r="G56" s="814"/>
      <c r="H56" s="873">
        <f t="shared" si="0"/>
        <v>0</v>
      </c>
      <c r="I56" s="814"/>
      <c r="J56" s="874">
        <f t="shared" si="1"/>
        <v>0</v>
      </c>
      <c r="K56" s="882" t="s">
        <v>1443</v>
      </c>
    </row>
    <row r="57" spans="1:11" ht="45" x14ac:dyDescent="0.3">
      <c r="A57" s="876" t="s">
        <v>2119</v>
      </c>
      <c r="B57" s="877" t="s">
        <v>2055</v>
      </c>
      <c r="C57" s="878" t="s">
        <v>2120</v>
      </c>
      <c r="D57" s="879">
        <v>0</v>
      </c>
      <c r="E57" s="879" t="s">
        <v>254</v>
      </c>
      <c r="F57" s="880">
        <v>65</v>
      </c>
      <c r="G57" s="814"/>
      <c r="H57" s="873">
        <f t="shared" si="0"/>
        <v>0</v>
      </c>
      <c r="I57" s="814"/>
      <c r="J57" s="874">
        <f t="shared" si="1"/>
        <v>0</v>
      </c>
      <c r="K57" s="882" t="s">
        <v>1443</v>
      </c>
    </row>
    <row r="58" spans="1:11" ht="30" x14ac:dyDescent="0.3">
      <c r="A58" s="876" t="s">
        <v>2121</v>
      </c>
      <c r="B58" s="877" t="s">
        <v>2055</v>
      </c>
      <c r="C58" s="878" t="s">
        <v>2122</v>
      </c>
      <c r="D58" s="879">
        <v>0</v>
      </c>
      <c r="E58" s="879" t="s">
        <v>254</v>
      </c>
      <c r="F58" s="880">
        <v>65</v>
      </c>
      <c r="G58" s="814"/>
      <c r="H58" s="873">
        <f t="shared" si="0"/>
        <v>0</v>
      </c>
      <c r="I58" s="814"/>
      <c r="J58" s="874">
        <f t="shared" si="1"/>
        <v>0</v>
      </c>
      <c r="K58" s="882" t="s">
        <v>1443</v>
      </c>
    </row>
    <row r="59" spans="1:11" ht="30" x14ac:dyDescent="0.3">
      <c r="A59" s="876" t="s">
        <v>2123</v>
      </c>
      <c r="B59" s="877" t="s">
        <v>2055</v>
      </c>
      <c r="C59" s="878" t="s">
        <v>2124</v>
      </c>
      <c r="D59" s="879">
        <v>0</v>
      </c>
      <c r="E59" s="879" t="s">
        <v>254</v>
      </c>
      <c r="F59" s="880">
        <v>5</v>
      </c>
      <c r="G59" s="814"/>
      <c r="H59" s="873">
        <f t="shared" si="0"/>
        <v>0</v>
      </c>
      <c r="I59" s="814"/>
      <c r="J59" s="874">
        <f t="shared" si="1"/>
        <v>0</v>
      </c>
      <c r="K59" s="882" t="s">
        <v>1443</v>
      </c>
    </row>
    <row r="60" spans="1:11" ht="30" x14ac:dyDescent="0.3">
      <c r="A60" s="876" t="s">
        <v>2125</v>
      </c>
      <c r="B60" s="877" t="s">
        <v>2055</v>
      </c>
      <c r="C60" s="878" t="s">
        <v>2126</v>
      </c>
      <c r="D60" s="879">
        <v>0</v>
      </c>
      <c r="E60" s="879" t="s">
        <v>254</v>
      </c>
      <c r="F60" s="880">
        <v>7</v>
      </c>
      <c r="G60" s="814"/>
      <c r="H60" s="873">
        <f t="shared" si="0"/>
        <v>0</v>
      </c>
      <c r="I60" s="814"/>
      <c r="J60" s="874">
        <f t="shared" si="1"/>
        <v>0</v>
      </c>
      <c r="K60" s="882" t="s">
        <v>1443</v>
      </c>
    </row>
    <row r="61" spans="1:11" ht="30" x14ac:dyDescent="0.3">
      <c r="A61" s="876" t="s">
        <v>2127</v>
      </c>
      <c r="B61" s="877" t="s">
        <v>2055</v>
      </c>
      <c r="C61" s="878" t="s">
        <v>2128</v>
      </c>
      <c r="D61" s="879">
        <v>0</v>
      </c>
      <c r="E61" s="879" t="s">
        <v>254</v>
      </c>
      <c r="F61" s="880">
        <v>58</v>
      </c>
      <c r="G61" s="814"/>
      <c r="H61" s="873">
        <f t="shared" si="0"/>
        <v>0</v>
      </c>
      <c r="I61" s="814"/>
      <c r="J61" s="874">
        <f t="shared" si="1"/>
        <v>0</v>
      </c>
      <c r="K61" s="882" t="s">
        <v>1443</v>
      </c>
    </row>
    <row r="62" spans="1:11" ht="48" customHeight="1" thickBot="1" x14ac:dyDescent="0.35">
      <c r="A62" s="876" t="s">
        <v>2129</v>
      </c>
      <c r="B62" s="877" t="s">
        <v>2055</v>
      </c>
      <c r="C62" s="878" t="s">
        <v>2130</v>
      </c>
      <c r="D62" s="879">
        <v>0</v>
      </c>
      <c r="E62" s="879" t="s">
        <v>254</v>
      </c>
      <c r="F62" s="880">
        <v>6</v>
      </c>
      <c r="G62" s="814"/>
      <c r="H62" s="873">
        <f t="shared" si="0"/>
        <v>0</v>
      </c>
      <c r="I62" s="814"/>
      <c r="J62" s="874">
        <f t="shared" si="1"/>
        <v>0</v>
      </c>
      <c r="K62" s="882" t="s">
        <v>1443</v>
      </c>
    </row>
    <row r="63" spans="1:11" s="861" customFormat="1" ht="15.75" thickBot="1" x14ac:dyDescent="0.35">
      <c r="A63" s="884" t="s">
        <v>9</v>
      </c>
      <c r="B63" s="885"/>
      <c r="C63" s="886" t="str">
        <f>E2&amp;" "&amp;C2</f>
        <v>Celkem zařízení - KUCHYNĚ</v>
      </c>
      <c r="D63" s="887"/>
      <c r="E63" s="887"/>
      <c r="F63" s="888"/>
      <c r="G63" s="821"/>
      <c r="H63" s="889">
        <f>SUM(H26:H62)</f>
        <v>0</v>
      </c>
      <c r="I63" s="821"/>
      <c r="J63" s="889">
        <f>SUM(J26:J62)</f>
        <v>0</v>
      </c>
      <c r="K63" s="860"/>
    </row>
    <row r="64" spans="1:11" s="861" customFormat="1" ht="15.75" thickBot="1" x14ac:dyDescent="0.35">
      <c r="A64" s="854" t="s">
        <v>84</v>
      </c>
      <c r="B64" s="855"/>
      <c r="C64" s="856" t="str">
        <f>C3</f>
        <v>SKLAD</v>
      </c>
      <c r="D64" s="857"/>
      <c r="E64" s="857"/>
      <c r="F64" s="858"/>
      <c r="G64" s="822"/>
      <c r="H64" s="859"/>
      <c r="I64" s="822"/>
      <c r="J64" s="859"/>
      <c r="K64" s="860"/>
    </row>
    <row r="65" spans="1:11" ht="45" customHeight="1" x14ac:dyDescent="0.3">
      <c r="A65" s="862" t="s">
        <v>2131</v>
      </c>
      <c r="B65" s="863" t="s">
        <v>2055</v>
      </c>
      <c r="C65" s="864" t="s">
        <v>2132</v>
      </c>
      <c r="D65" s="865">
        <v>0</v>
      </c>
      <c r="E65" s="865" t="s">
        <v>1622</v>
      </c>
      <c r="F65" s="866">
        <v>1</v>
      </c>
      <c r="G65" s="818"/>
      <c r="H65" s="867">
        <f>F65*G65</f>
        <v>0</v>
      </c>
      <c r="I65" s="818"/>
      <c r="J65" s="868">
        <f>F65*I65</f>
        <v>0</v>
      </c>
      <c r="K65" s="869" t="s">
        <v>1443</v>
      </c>
    </row>
    <row r="66" spans="1:11" ht="45" customHeight="1" x14ac:dyDescent="0.3">
      <c r="A66" s="876" t="s">
        <v>2133</v>
      </c>
      <c r="B66" s="863" t="s">
        <v>2055</v>
      </c>
      <c r="C66" s="864" t="s">
        <v>2132</v>
      </c>
      <c r="D66" s="879">
        <v>0</v>
      </c>
      <c r="E66" s="879" t="s">
        <v>1622</v>
      </c>
      <c r="F66" s="880">
        <v>1</v>
      </c>
      <c r="G66" s="814"/>
      <c r="H66" s="881">
        <f>F66*G66</f>
        <v>0</v>
      </c>
      <c r="I66" s="814"/>
      <c r="J66" s="890">
        <f>F66*I66</f>
        <v>0</v>
      </c>
      <c r="K66" s="882" t="s">
        <v>1443</v>
      </c>
    </row>
    <row r="67" spans="1:11" ht="30" x14ac:dyDescent="0.3">
      <c r="A67" s="876" t="s">
        <v>2134</v>
      </c>
      <c r="B67" s="877" t="s">
        <v>2055</v>
      </c>
      <c r="C67" s="878" t="s">
        <v>2135</v>
      </c>
      <c r="D67" s="879">
        <v>0</v>
      </c>
      <c r="E67" s="879" t="s">
        <v>1622</v>
      </c>
      <c r="F67" s="880">
        <v>2</v>
      </c>
      <c r="G67" s="814"/>
      <c r="H67" s="881">
        <f t="shared" ref="H67:H73" si="2">F67*G67</f>
        <v>0</v>
      </c>
      <c r="I67" s="814"/>
      <c r="J67" s="890">
        <f t="shared" ref="J67:J73" si="3">F67*I67</f>
        <v>0</v>
      </c>
      <c r="K67" s="882" t="s">
        <v>1443</v>
      </c>
    </row>
    <row r="68" spans="1:11" ht="30" x14ac:dyDescent="0.3">
      <c r="A68" s="876" t="s">
        <v>2136</v>
      </c>
      <c r="B68" s="863" t="s">
        <v>2055</v>
      </c>
      <c r="C68" s="864" t="s">
        <v>2137</v>
      </c>
      <c r="D68" s="879">
        <v>0</v>
      </c>
      <c r="E68" s="879" t="s">
        <v>1433</v>
      </c>
      <c r="F68" s="880">
        <v>2</v>
      </c>
      <c r="G68" s="814"/>
      <c r="H68" s="881">
        <f t="shared" si="2"/>
        <v>0</v>
      </c>
      <c r="I68" s="814"/>
      <c r="J68" s="890">
        <f t="shared" si="3"/>
        <v>0</v>
      </c>
      <c r="K68" s="882" t="s">
        <v>1443</v>
      </c>
    </row>
    <row r="69" spans="1:11" ht="30" x14ac:dyDescent="0.3">
      <c r="A69" s="876" t="s">
        <v>2138</v>
      </c>
      <c r="B69" s="863" t="s">
        <v>2055</v>
      </c>
      <c r="C69" s="864" t="s">
        <v>2139</v>
      </c>
      <c r="D69" s="879">
        <v>0</v>
      </c>
      <c r="E69" s="879" t="s">
        <v>1622</v>
      </c>
      <c r="F69" s="880">
        <v>4</v>
      </c>
      <c r="G69" s="814"/>
      <c r="H69" s="881">
        <f t="shared" si="2"/>
        <v>0</v>
      </c>
      <c r="I69" s="814"/>
      <c r="J69" s="890">
        <f t="shared" si="3"/>
        <v>0</v>
      </c>
      <c r="K69" s="882" t="s">
        <v>1443</v>
      </c>
    </row>
    <row r="70" spans="1:11" ht="30" x14ac:dyDescent="0.3">
      <c r="A70" s="876" t="s">
        <v>2140</v>
      </c>
      <c r="B70" s="863" t="s">
        <v>2055</v>
      </c>
      <c r="C70" s="864" t="s">
        <v>2141</v>
      </c>
      <c r="D70" s="879">
        <v>0</v>
      </c>
      <c r="E70" s="879" t="s">
        <v>1622</v>
      </c>
      <c r="F70" s="880">
        <v>4</v>
      </c>
      <c r="G70" s="814"/>
      <c r="H70" s="881">
        <f t="shared" si="2"/>
        <v>0</v>
      </c>
      <c r="I70" s="814"/>
      <c r="J70" s="890">
        <f t="shared" si="3"/>
        <v>0</v>
      </c>
      <c r="K70" s="882" t="s">
        <v>1443</v>
      </c>
    </row>
    <row r="71" spans="1:11" ht="36.75" customHeight="1" x14ac:dyDescent="0.3">
      <c r="A71" s="876" t="s">
        <v>2142</v>
      </c>
      <c r="B71" s="877" t="s">
        <v>2055</v>
      </c>
      <c r="C71" s="878" t="s">
        <v>2143</v>
      </c>
      <c r="D71" s="879">
        <v>0</v>
      </c>
      <c r="E71" s="879" t="s">
        <v>2110</v>
      </c>
      <c r="F71" s="880">
        <v>8</v>
      </c>
      <c r="G71" s="814"/>
      <c r="H71" s="881">
        <f t="shared" si="2"/>
        <v>0</v>
      </c>
      <c r="I71" s="814"/>
      <c r="J71" s="890">
        <f t="shared" si="3"/>
        <v>0</v>
      </c>
      <c r="K71" s="882" t="s">
        <v>1443</v>
      </c>
    </row>
    <row r="72" spans="1:11" ht="30" x14ac:dyDescent="0.3">
      <c r="A72" s="876" t="s">
        <v>2144</v>
      </c>
      <c r="B72" s="877" t="s">
        <v>2055</v>
      </c>
      <c r="C72" s="878" t="s">
        <v>2124</v>
      </c>
      <c r="D72" s="879">
        <v>0</v>
      </c>
      <c r="E72" s="879" t="s">
        <v>254</v>
      </c>
      <c r="F72" s="880">
        <v>2</v>
      </c>
      <c r="G72" s="814"/>
      <c r="H72" s="881">
        <f t="shared" si="2"/>
        <v>0</v>
      </c>
      <c r="I72" s="814"/>
      <c r="J72" s="890">
        <f t="shared" si="3"/>
        <v>0</v>
      </c>
      <c r="K72" s="882" t="s">
        <v>1443</v>
      </c>
    </row>
    <row r="73" spans="1:11" ht="42.75" customHeight="1" thickBot="1" x14ac:dyDescent="0.35">
      <c r="A73" s="876" t="s">
        <v>2145</v>
      </c>
      <c r="B73" s="877" t="s">
        <v>2055</v>
      </c>
      <c r="C73" s="878" t="s">
        <v>2126</v>
      </c>
      <c r="D73" s="879">
        <v>0</v>
      </c>
      <c r="E73" s="879" t="s">
        <v>254</v>
      </c>
      <c r="F73" s="880">
        <v>4</v>
      </c>
      <c r="G73" s="814"/>
      <c r="H73" s="881">
        <f t="shared" si="2"/>
        <v>0</v>
      </c>
      <c r="I73" s="814"/>
      <c r="J73" s="890">
        <f t="shared" si="3"/>
        <v>0</v>
      </c>
      <c r="K73" s="882" t="s">
        <v>1443</v>
      </c>
    </row>
    <row r="74" spans="1:11" s="861" customFormat="1" ht="15.75" thickBot="1" x14ac:dyDescent="0.35">
      <c r="A74" s="884" t="s">
        <v>84</v>
      </c>
      <c r="B74" s="885"/>
      <c r="C74" s="886" t="str">
        <f>E3&amp;" "&amp;C3</f>
        <v>Celkem zařízení - SKLAD</v>
      </c>
      <c r="D74" s="887"/>
      <c r="E74" s="887"/>
      <c r="F74" s="888"/>
      <c r="G74" s="821"/>
      <c r="H74" s="889">
        <f>SUM(H65:H73)</f>
        <v>0</v>
      </c>
      <c r="I74" s="821"/>
      <c r="J74" s="891">
        <f>SUM(J65:J73)</f>
        <v>0</v>
      </c>
      <c r="K74" s="860"/>
    </row>
    <row r="75" spans="1:11" s="861" customFormat="1" ht="15.75" thickBot="1" x14ac:dyDescent="0.35">
      <c r="A75" s="854" t="s">
        <v>205</v>
      </c>
      <c r="B75" s="855"/>
      <c r="C75" s="856" t="str">
        <f>C4</f>
        <v>STROJOVNA VZT</v>
      </c>
      <c r="D75" s="857"/>
      <c r="E75" s="857"/>
      <c r="F75" s="858"/>
      <c r="G75" s="822"/>
      <c r="H75" s="859"/>
      <c r="I75" s="822"/>
      <c r="J75" s="859"/>
      <c r="K75" s="860"/>
    </row>
    <row r="76" spans="1:11" ht="41.25" customHeight="1" x14ac:dyDescent="0.3">
      <c r="A76" s="862" t="s">
        <v>2146</v>
      </c>
      <c r="B76" s="863" t="s">
        <v>2055</v>
      </c>
      <c r="C76" s="864" t="s">
        <v>2147</v>
      </c>
      <c r="D76" s="865">
        <v>0</v>
      </c>
      <c r="E76" s="865" t="s">
        <v>1622</v>
      </c>
      <c r="F76" s="866">
        <v>1</v>
      </c>
      <c r="G76" s="818"/>
      <c r="H76" s="867">
        <f>F76*G76</f>
        <v>0</v>
      </c>
      <c r="I76" s="818"/>
      <c r="J76" s="868">
        <f>F76*I76</f>
        <v>0</v>
      </c>
      <c r="K76" s="869" t="s">
        <v>1443</v>
      </c>
    </row>
    <row r="77" spans="1:11" ht="41.25" customHeight="1" x14ac:dyDescent="0.3">
      <c r="A77" s="876" t="s">
        <v>2148</v>
      </c>
      <c r="B77" s="863" t="s">
        <v>2055</v>
      </c>
      <c r="C77" s="864" t="s">
        <v>2147</v>
      </c>
      <c r="D77" s="879">
        <v>0</v>
      </c>
      <c r="E77" s="879" t="s">
        <v>1622</v>
      </c>
      <c r="F77" s="880">
        <v>1</v>
      </c>
      <c r="G77" s="814"/>
      <c r="H77" s="881">
        <f>F77*G77</f>
        <v>0</v>
      </c>
      <c r="I77" s="814"/>
      <c r="J77" s="890">
        <f>F77*I77</f>
        <v>0</v>
      </c>
      <c r="K77" s="882" t="s">
        <v>1443</v>
      </c>
    </row>
    <row r="78" spans="1:11" ht="30" x14ac:dyDescent="0.3">
      <c r="A78" s="876" t="s">
        <v>2149</v>
      </c>
      <c r="B78" s="863" t="s">
        <v>2055</v>
      </c>
      <c r="C78" s="864" t="s">
        <v>2150</v>
      </c>
      <c r="D78" s="879">
        <v>0</v>
      </c>
      <c r="E78" s="879" t="s">
        <v>1433</v>
      </c>
      <c r="F78" s="880">
        <v>2</v>
      </c>
      <c r="G78" s="814"/>
      <c r="H78" s="881">
        <f t="shared" ref="H78:H82" si="4">F78*G78</f>
        <v>0</v>
      </c>
      <c r="I78" s="814"/>
      <c r="J78" s="890">
        <f t="shared" ref="J78:J82" si="5">F78*I78</f>
        <v>0</v>
      </c>
      <c r="K78" s="882" t="s">
        <v>1443</v>
      </c>
    </row>
    <row r="79" spans="1:11" ht="30" x14ac:dyDescent="0.3">
      <c r="A79" s="876" t="s">
        <v>2151</v>
      </c>
      <c r="B79" s="863" t="s">
        <v>2055</v>
      </c>
      <c r="C79" s="864" t="s">
        <v>2152</v>
      </c>
      <c r="D79" s="879">
        <v>0</v>
      </c>
      <c r="E79" s="879" t="s">
        <v>1622</v>
      </c>
      <c r="F79" s="880">
        <v>2</v>
      </c>
      <c r="G79" s="814"/>
      <c r="H79" s="881">
        <f t="shared" si="4"/>
        <v>0</v>
      </c>
      <c r="I79" s="814"/>
      <c r="J79" s="890">
        <f t="shared" si="5"/>
        <v>0</v>
      </c>
      <c r="K79" s="882" t="s">
        <v>1443</v>
      </c>
    </row>
    <row r="80" spans="1:11" ht="30" x14ac:dyDescent="0.3">
      <c r="A80" s="876" t="s">
        <v>2153</v>
      </c>
      <c r="B80" s="863" t="s">
        <v>2055</v>
      </c>
      <c r="C80" s="864" t="s">
        <v>2154</v>
      </c>
      <c r="D80" s="879">
        <v>0</v>
      </c>
      <c r="E80" s="879" t="s">
        <v>1622</v>
      </c>
      <c r="F80" s="880">
        <v>2</v>
      </c>
      <c r="G80" s="814"/>
      <c r="H80" s="881">
        <f t="shared" si="4"/>
        <v>0</v>
      </c>
      <c r="I80" s="814"/>
      <c r="J80" s="890">
        <f t="shared" si="5"/>
        <v>0</v>
      </c>
      <c r="K80" s="882" t="s">
        <v>1443</v>
      </c>
    </row>
    <row r="81" spans="1:11" ht="39.75" customHeight="1" x14ac:dyDescent="0.3">
      <c r="A81" s="876" t="s">
        <v>2155</v>
      </c>
      <c r="B81" s="877" t="s">
        <v>2055</v>
      </c>
      <c r="C81" s="878" t="s">
        <v>2156</v>
      </c>
      <c r="D81" s="879">
        <v>0</v>
      </c>
      <c r="E81" s="879" t="s">
        <v>2110</v>
      </c>
      <c r="F81" s="880">
        <v>3</v>
      </c>
      <c r="G81" s="814"/>
      <c r="H81" s="881">
        <f t="shared" si="4"/>
        <v>0</v>
      </c>
      <c r="I81" s="814"/>
      <c r="J81" s="890">
        <f t="shared" si="5"/>
        <v>0</v>
      </c>
      <c r="K81" s="882" t="s">
        <v>1443</v>
      </c>
    </row>
    <row r="82" spans="1:11" ht="30.75" thickBot="1" x14ac:dyDescent="0.35">
      <c r="A82" s="876" t="s">
        <v>2157</v>
      </c>
      <c r="B82" s="877" t="s">
        <v>2055</v>
      </c>
      <c r="C82" s="878" t="s">
        <v>2124</v>
      </c>
      <c r="D82" s="879">
        <v>0</v>
      </c>
      <c r="E82" s="879" t="s">
        <v>254</v>
      </c>
      <c r="F82" s="880">
        <v>2</v>
      </c>
      <c r="G82" s="814"/>
      <c r="H82" s="881">
        <f t="shared" si="4"/>
        <v>0</v>
      </c>
      <c r="I82" s="814"/>
      <c r="J82" s="890">
        <f t="shared" si="5"/>
        <v>0</v>
      </c>
      <c r="K82" s="882" t="s">
        <v>1443</v>
      </c>
    </row>
    <row r="83" spans="1:11" s="861" customFormat="1" ht="15.75" thickBot="1" x14ac:dyDescent="0.35">
      <c r="A83" s="884" t="s">
        <v>205</v>
      </c>
      <c r="B83" s="885"/>
      <c r="C83" s="886" t="str">
        <f>E3&amp;" "&amp;C4</f>
        <v>Celkem zařízení - STROJOVNA VZT</v>
      </c>
      <c r="D83" s="887"/>
      <c r="E83" s="887"/>
      <c r="F83" s="888"/>
      <c r="G83" s="889"/>
      <c r="H83" s="889">
        <f>SUM(H76:H82)</f>
        <v>0</v>
      </c>
      <c r="I83" s="889"/>
      <c r="J83" s="891">
        <f>SUM(J76:J82)</f>
        <v>0</v>
      </c>
      <c r="K83" s="860"/>
    </row>
    <row r="84" spans="1:11" x14ac:dyDescent="0.3">
      <c r="A84" s="892"/>
      <c r="B84" s="893"/>
      <c r="C84" s="894"/>
      <c r="D84" s="895"/>
      <c r="E84" s="895"/>
      <c r="F84" s="896"/>
      <c r="G84" s="897"/>
      <c r="H84" s="897"/>
      <c r="I84" s="897"/>
      <c r="J84" s="898"/>
      <c r="K84" s="899"/>
    </row>
    <row r="85" spans="1:11" x14ac:dyDescent="0.3">
      <c r="A85" s="900"/>
      <c r="B85" s="901"/>
      <c r="C85" s="902"/>
      <c r="D85" s="903"/>
      <c r="E85" s="903"/>
      <c r="F85" s="904"/>
      <c r="G85" s="905"/>
      <c r="H85" s="905"/>
      <c r="I85" s="905"/>
      <c r="J85" s="906"/>
      <c r="K85" s="907"/>
    </row>
    <row r="86" spans="1:11" x14ac:dyDescent="0.3">
      <c r="A86" s="900"/>
      <c r="B86" s="901"/>
      <c r="C86" s="902" t="s">
        <v>1998</v>
      </c>
      <c r="D86" s="903"/>
      <c r="E86" s="903"/>
      <c r="F86" s="904"/>
      <c r="G86" s="905"/>
      <c r="H86" s="905">
        <f>H83+H74+H63</f>
        <v>0</v>
      </c>
      <c r="I86" s="905"/>
      <c r="J86" s="906">
        <f>J83+J74+J63</f>
        <v>0</v>
      </c>
      <c r="K86" s="907"/>
    </row>
    <row r="87" spans="1:11" hidden="1" x14ac:dyDescent="0.3">
      <c r="A87" s="900"/>
      <c r="B87" s="901"/>
      <c r="C87" s="902" t="s">
        <v>1999</v>
      </c>
      <c r="D87" s="903"/>
      <c r="E87" s="903"/>
      <c r="F87" s="904"/>
      <c r="G87" s="905"/>
      <c r="H87" s="905"/>
      <c r="I87" s="905"/>
      <c r="J87" s="906"/>
      <c r="K87" s="907"/>
    </row>
    <row r="88" spans="1:11" x14ac:dyDescent="0.3">
      <c r="A88" s="900"/>
      <c r="B88" s="901"/>
      <c r="C88" s="902" t="s">
        <v>2000</v>
      </c>
      <c r="D88" s="903"/>
      <c r="E88" s="903" t="s">
        <v>529</v>
      </c>
      <c r="F88" s="904">
        <v>1</v>
      </c>
      <c r="G88" s="905"/>
      <c r="H88" s="905"/>
      <c r="I88" s="921"/>
      <c r="J88" s="906">
        <f>F88*I88</f>
        <v>0</v>
      </c>
      <c r="K88" s="907"/>
    </row>
    <row r="89" spans="1:11" ht="15.75" thickBot="1" x14ac:dyDescent="0.35">
      <c r="A89" s="908"/>
      <c r="B89" s="909"/>
      <c r="C89" s="910" t="s">
        <v>2001</v>
      </c>
      <c r="D89" s="911"/>
      <c r="E89" s="911"/>
      <c r="F89" s="912"/>
      <c r="G89" s="913"/>
      <c r="H89" s="913">
        <f>H86+J86+J88</f>
        <v>0</v>
      </c>
      <c r="I89" s="913"/>
      <c r="J89" s="914"/>
      <c r="K89" s="915"/>
    </row>
    <row r="90" spans="1:11" x14ac:dyDescent="0.3">
      <c r="A90" s="916"/>
      <c r="B90" s="917" t="s">
        <v>1401</v>
      </c>
    </row>
    <row r="91" spans="1:11" ht="15.75" x14ac:dyDescent="0.25">
      <c r="B91" s="919" t="s">
        <v>2158</v>
      </c>
    </row>
    <row r="92" spans="1:11" x14ac:dyDescent="0.3">
      <c r="B92" s="920"/>
    </row>
  </sheetData>
  <sheetProtection password="DE3D" sheet="1" objects="1" scenarios="1"/>
  <printOptions horizontalCentered="1"/>
  <pageMargins left="0.51181102362204722" right="0.51181102362204722" top="0.59055118110236227" bottom="0.59055118110236227" header="0.31496062992125984" footer="0.31496062992125984"/>
  <pageSetup paperSize="9" scale="66" fitToHeight="100" orientation="portrait" r:id="rId1"/>
  <headerFooter>
    <oddFooter>Stránka &amp;P z &amp;N</oddFooter>
  </headerFooter>
  <rowBreaks count="1" manualBreakCount="1">
    <brk id="8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678"/>
  <sheetViews>
    <sheetView showGridLines="0" zoomScaleNormal="100" workbookViewId="0">
      <pane ySplit="1" topLeftCell="A2" activePane="bottomLeft" state="frozen"/>
      <selection pane="bottomLeft" activeCell="F676" sqref="F676"/>
    </sheetView>
  </sheetViews>
  <sheetFormatPr defaultRowHeight="13.5" x14ac:dyDescent="0.3"/>
  <cols>
    <col min="1" max="1" width="8.33203125" style="492" customWidth="1"/>
    <col min="2" max="2" width="1.6640625" style="492" customWidth="1"/>
    <col min="3" max="3" width="4.1640625" style="492" customWidth="1"/>
    <col min="4" max="4" width="4.33203125" style="492" customWidth="1"/>
    <col min="5" max="5" width="17.1640625" style="492" customWidth="1"/>
    <col min="6" max="6" width="75" style="492" customWidth="1"/>
    <col min="7" max="7" width="8.6640625" style="492" customWidth="1"/>
    <col min="8" max="8" width="11.1640625" style="492" customWidth="1"/>
    <col min="9" max="9" width="12.6640625" style="48" customWidth="1"/>
    <col min="10" max="10" width="23.5" style="48" customWidth="1"/>
    <col min="11" max="11" width="15.5" style="492"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490"/>
      <c r="B1" s="119"/>
      <c r="C1" s="119"/>
      <c r="D1" s="120" t="s">
        <v>1</v>
      </c>
      <c r="E1" s="119"/>
      <c r="F1" s="491" t="s">
        <v>1349</v>
      </c>
      <c r="G1" s="963" t="s">
        <v>1350</v>
      </c>
      <c r="H1" s="963"/>
      <c r="I1" s="122"/>
      <c r="J1" s="466" t="s">
        <v>1351</v>
      </c>
      <c r="K1" s="120" t="s">
        <v>87</v>
      </c>
      <c r="L1" s="117" t="s">
        <v>1352</v>
      </c>
      <c r="M1" s="117"/>
      <c r="N1" s="117"/>
      <c r="O1" s="117"/>
      <c r="P1" s="117"/>
      <c r="Q1" s="117"/>
      <c r="R1" s="117"/>
      <c r="S1" s="117"/>
      <c r="T1" s="117"/>
      <c r="U1" s="115"/>
      <c r="V1" s="115"/>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c r="BR1" s="15"/>
    </row>
    <row r="2" spans="1:70" ht="36.950000000000003" customHeight="1" x14ac:dyDescent="0.3">
      <c r="L2" s="924" t="s">
        <v>6</v>
      </c>
      <c r="M2" s="925"/>
      <c r="N2" s="925"/>
      <c r="O2" s="925"/>
      <c r="P2" s="925"/>
      <c r="Q2" s="925"/>
      <c r="R2" s="925"/>
      <c r="S2" s="925"/>
      <c r="T2" s="925"/>
      <c r="U2" s="925"/>
      <c r="V2" s="925"/>
      <c r="AT2" s="17" t="s">
        <v>83</v>
      </c>
      <c r="AZ2" s="49" t="s">
        <v>88</v>
      </c>
      <c r="BA2" s="49" t="s">
        <v>89</v>
      </c>
      <c r="BB2" s="49" t="s">
        <v>3</v>
      </c>
      <c r="BC2" s="49" t="s">
        <v>90</v>
      </c>
      <c r="BD2" s="49" t="s">
        <v>84</v>
      </c>
    </row>
    <row r="3" spans="1:70" ht="6.95" customHeight="1" x14ac:dyDescent="0.3">
      <c r="B3" s="493"/>
      <c r="C3" s="494"/>
      <c r="D3" s="494"/>
      <c r="E3" s="494"/>
      <c r="F3" s="494"/>
      <c r="G3" s="494"/>
      <c r="H3" s="494"/>
      <c r="I3" s="50"/>
      <c r="J3" s="50"/>
      <c r="K3" s="495"/>
      <c r="AT3" s="17" t="s">
        <v>84</v>
      </c>
      <c r="AZ3" s="49" t="s">
        <v>91</v>
      </c>
      <c r="BA3" s="49" t="s">
        <v>92</v>
      </c>
      <c r="BB3" s="49" t="s">
        <v>3</v>
      </c>
      <c r="BC3" s="49" t="s">
        <v>93</v>
      </c>
      <c r="BD3" s="49" t="s">
        <v>84</v>
      </c>
    </row>
    <row r="4" spans="1:70" ht="36.950000000000003" customHeight="1" x14ac:dyDescent="0.3">
      <c r="B4" s="496"/>
      <c r="C4" s="501"/>
      <c r="D4" s="498" t="s">
        <v>94</v>
      </c>
      <c r="E4" s="501"/>
      <c r="F4" s="501"/>
      <c r="G4" s="501"/>
      <c r="H4" s="501"/>
      <c r="I4" s="51"/>
      <c r="J4" s="51"/>
      <c r="K4" s="499"/>
      <c r="M4" s="18" t="s">
        <v>12</v>
      </c>
      <c r="AT4" s="17" t="s">
        <v>4</v>
      </c>
      <c r="AZ4" s="49" t="s">
        <v>95</v>
      </c>
      <c r="BA4" s="49" t="s">
        <v>96</v>
      </c>
      <c r="BB4" s="49" t="s">
        <v>3</v>
      </c>
      <c r="BC4" s="49" t="s">
        <v>97</v>
      </c>
      <c r="BD4" s="49" t="s">
        <v>84</v>
      </c>
    </row>
    <row r="5" spans="1:70" ht="6.95" customHeight="1" x14ac:dyDescent="0.3">
      <c r="B5" s="496"/>
      <c r="C5" s="501"/>
      <c r="D5" s="501"/>
      <c r="E5" s="501"/>
      <c r="F5" s="501"/>
      <c r="G5" s="501"/>
      <c r="H5" s="501"/>
      <c r="I5" s="51"/>
      <c r="J5" s="51"/>
      <c r="K5" s="499"/>
      <c r="AZ5" s="49" t="s">
        <v>98</v>
      </c>
      <c r="BA5" s="49" t="s">
        <v>99</v>
      </c>
      <c r="BB5" s="49" t="s">
        <v>3</v>
      </c>
      <c r="BC5" s="49" t="s">
        <v>97</v>
      </c>
      <c r="BD5" s="49" t="s">
        <v>84</v>
      </c>
    </row>
    <row r="6" spans="1:70" ht="15" x14ac:dyDescent="0.3">
      <c r="B6" s="496"/>
      <c r="C6" s="501"/>
      <c r="D6" s="500" t="s">
        <v>18</v>
      </c>
      <c r="E6" s="501"/>
      <c r="F6" s="501"/>
      <c r="G6" s="501"/>
      <c r="H6" s="501"/>
      <c r="I6" s="51"/>
      <c r="J6" s="51"/>
      <c r="K6" s="499"/>
      <c r="AZ6" s="49" t="s">
        <v>100</v>
      </c>
      <c r="BA6" s="49" t="s">
        <v>101</v>
      </c>
      <c r="BB6" s="49" t="s">
        <v>3</v>
      </c>
      <c r="BC6" s="49" t="s">
        <v>102</v>
      </c>
      <c r="BD6" s="49" t="s">
        <v>84</v>
      </c>
    </row>
    <row r="7" spans="1:70" ht="22.5" customHeight="1" x14ac:dyDescent="0.3">
      <c r="B7" s="496"/>
      <c r="C7" s="501"/>
      <c r="D7" s="501"/>
      <c r="E7" s="964" t="str">
        <f>'D.1.1-AST - Rekapitulace stavby'!K6</f>
        <v>Vybudování učebny praktického vyučování, Čáslavská 205, Chrudim</v>
      </c>
      <c r="F7" s="944"/>
      <c r="G7" s="944"/>
      <c r="H7" s="944"/>
      <c r="I7" s="51"/>
      <c r="J7" s="51"/>
      <c r="K7" s="499"/>
      <c r="AZ7" s="49" t="s">
        <v>103</v>
      </c>
      <c r="BA7" s="49" t="s">
        <v>104</v>
      </c>
      <c r="BB7" s="49" t="s">
        <v>3</v>
      </c>
      <c r="BC7" s="49" t="s">
        <v>105</v>
      </c>
      <c r="BD7" s="49" t="s">
        <v>84</v>
      </c>
    </row>
    <row r="8" spans="1:70" s="1" customFormat="1" ht="15" x14ac:dyDescent="0.3">
      <c r="A8" s="550"/>
      <c r="B8" s="503"/>
      <c r="C8" s="506"/>
      <c r="D8" s="500" t="s">
        <v>106</v>
      </c>
      <c r="E8" s="506"/>
      <c r="F8" s="506"/>
      <c r="G8" s="506"/>
      <c r="H8" s="506"/>
      <c r="I8" s="52"/>
      <c r="J8" s="52"/>
      <c r="K8" s="505"/>
      <c r="AZ8" s="49" t="s">
        <v>107</v>
      </c>
      <c r="BA8" s="49" t="s">
        <v>108</v>
      </c>
      <c r="BB8" s="49" t="s">
        <v>3</v>
      </c>
      <c r="BC8" s="49" t="s">
        <v>109</v>
      </c>
      <c r="BD8" s="49" t="s">
        <v>84</v>
      </c>
    </row>
    <row r="9" spans="1:70" s="1" customFormat="1" ht="36.950000000000003" customHeight="1" x14ac:dyDescent="0.3">
      <c r="A9" s="550"/>
      <c r="B9" s="503"/>
      <c r="C9" s="506"/>
      <c r="D9" s="506"/>
      <c r="E9" s="965" t="s">
        <v>110</v>
      </c>
      <c r="F9" s="961"/>
      <c r="G9" s="961"/>
      <c r="H9" s="961"/>
      <c r="I9" s="52"/>
      <c r="J9" s="52"/>
      <c r="K9" s="505"/>
      <c r="AZ9" s="49" t="s">
        <v>111</v>
      </c>
      <c r="BA9" s="49" t="s">
        <v>112</v>
      </c>
      <c r="BB9" s="49" t="s">
        <v>3</v>
      </c>
      <c r="BC9" s="49" t="s">
        <v>113</v>
      </c>
      <c r="BD9" s="49" t="s">
        <v>84</v>
      </c>
    </row>
    <row r="10" spans="1:70" s="1" customFormat="1" x14ac:dyDescent="0.3">
      <c r="A10" s="550"/>
      <c r="B10" s="503"/>
      <c r="C10" s="506"/>
      <c r="D10" s="506"/>
      <c r="E10" s="506"/>
      <c r="F10" s="506"/>
      <c r="G10" s="506"/>
      <c r="H10" s="506"/>
      <c r="I10" s="52"/>
      <c r="J10" s="52"/>
      <c r="K10" s="505"/>
      <c r="AZ10" s="49" t="s">
        <v>114</v>
      </c>
      <c r="BA10" s="49" t="s">
        <v>115</v>
      </c>
      <c r="BB10" s="49" t="s">
        <v>3</v>
      </c>
      <c r="BC10" s="49" t="s">
        <v>116</v>
      </c>
      <c r="BD10" s="49" t="s">
        <v>84</v>
      </c>
    </row>
    <row r="11" spans="1:70" s="1" customFormat="1" ht="14.45" customHeight="1" x14ac:dyDescent="0.3">
      <c r="A11" s="550"/>
      <c r="B11" s="503"/>
      <c r="C11" s="506"/>
      <c r="D11" s="500" t="s">
        <v>20</v>
      </c>
      <c r="E11" s="506"/>
      <c r="F11" s="507" t="s">
        <v>21</v>
      </c>
      <c r="G11" s="506"/>
      <c r="H11" s="506"/>
      <c r="I11" s="53" t="s">
        <v>22</v>
      </c>
      <c r="J11" s="467" t="s">
        <v>9</v>
      </c>
      <c r="K11" s="505"/>
      <c r="AZ11" s="49" t="s">
        <v>117</v>
      </c>
      <c r="BA11" s="49" t="s">
        <v>118</v>
      </c>
      <c r="BB11" s="49" t="s">
        <v>3</v>
      </c>
      <c r="BC11" s="49" t="s">
        <v>119</v>
      </c>
      <c r="BD11" s="49" t="s">
        <v>84</v>
      </c>
    </row>
    <row r="12" spans="1:70" s="1" customFormat="1" ht="14.45" customHeight="1" x14ac:dyDescent="0.3">
      <c r="A12" s="550"/>
      <c r="B12" s="503"/>
      <c r="C12" s="506"/>
      <c r="D12" s="500" t="s">
        <v>23</v>
      </c>
      <c r="E12" s="506"/>
      <c r="F12" s="507" t="s">
        <v>24</v>
      </c>
      <c r="G12" s="506"/>
      <c r="H12" s="506"/>
      <c r="I12" s="53" t="s">
        <v>25</v>
      </c>
      <c r="J12" s="468" t="str">
        <f>'D.1.1-AST - Rekapitulace stavby'!AN8</f>
        <v>07.12.2016</v>
      </c>
      <c r="K12" s="505"/>
      <c r="AZ12" s="49" t="s">
        <v>120</v>
      </c>
      <c r="BA12" s="49" t="s">
        <v>121</v>
      </c>
      <c r="BB12" s="49" t="s">
        <v>3</v>
      </c>
      <c r="BC12" s="49" t="s">
        <v>122</v>
      </c>
      <c r="BD12" s="49" t="s">
        <v>84</v>
      </c>
    </row>
    <row r="13" spans="1:70" s="1" customFormat="1" ht="21.75" customHeight="1" x14ac:dyDescent="0.3">
      <c r="A13" s="550"/>
      <c r="B13" s="503"/>
      <c r="C13" s="506"/>
      <c r="D13" s="508" t="s">
        <v>28</v>
      </c>
      <c r="E13" s="506"/>
      <c r="F13" s="509" t="s">
        <v>29</v>
      </c>
      <c r="G13" s="506"/>
      <c r="H13" s="506"/>
      <c r="I13" s="54" t="s">
        <v>30</v>
      </c>
      <c r="J13" s="469" t="s">
        <v>31</v>
      </c>
      <c r="K13" s="505"/>
      <c r="AZ13" s="49" t="s">
        <v>123</v>
      </c>
      <c r="BA13" s="49" t="s">
        <v>124</v>
      </c>
      <c r="BB13" s="49" t="s">
        <v>3</v>
      </c>
      <c r="BC13" s="49" t="s">
        <v>125</v>
      </c>
      <c r="BD13" s="49" t="s">
        <v>84</v>
      </c>
    </row>
    <row r="14" spans="1:70" s="1" customFormat="1" ht="14.45" customHeight="1" x14ac:dyDescent="0.3">
      <c r="A14" s="550"/>
      <c r="B14" s="503"/>
      <c r="C14" s="506"/>
      <c r="D14" s="500" t="s">
        <v>33</v>
      </c>
      <c r="E14" s="506"/>
      <c r="F14" s="506"/>
      <c r="G14" s="506"/>
      <c r="H14" s="506"/>
      <c r="I14" s="53" t="s">
        <v>34</v>
      </c>
      <c r="J14" s="467" t="s">
        <v>3</v>
      </c>
      <c r="K14" s="505"/>
      <c r="AZ14" s="49" t="s">
        <v>126</v>
      </c>
      <c r="BA14" s="49" t="s">
        <v>127</v>
      </c>
      <c r="BB14" s="49" t="s">
        <v>3</v>
      </c>
      <c r="BC14" s="49" t="s">
        <v>128</v>
      </c>
      <c r="BD14" s="49" t="s">
        <v>84</v>
      </c>
    </row>
    <row r="15" spans="1:70" s="1" customFormat="1" ht="18" customHeight="1" x14ac:dyDescent="0.3">
      <c r="A15" s="550"/>
      <c r="B15" s="503"/>
      <c r="C15" s="506"/>
      <c r="D15" s="506"/>
      <c r="E15" s="507" t="s">
        <v>35</v>
      </c>
      <c r="F15" s="506"/>
      <c r="G15" s="506"/>
      <c r="H15" s="506"/>
      <c r="I15" s="53" t="s">
        <v>36</v>
      </c>
      <c r="J15" s="467" t="s">
        <v>3</v>
      </c>
      <c r="K15" s="505"/>
      <c r="AZ15" s="49" t="s">
        <v>129</v>
      </c>
      <c r="BA15" s="49" t="s">
        <v>130</v>
      </c>
      <c r="BB15" s="49" t="s">
        <v>3</v>
      </c>
      <c r="BC15" s="49" t="s">
        <v>131</v>
      </c>
      <c r="BD15" s="49" t="s">
        <v>84</v>
      </c>
    </row>
    <row r="16" spans="1:70" s="1" customFormat="1" ht="6.95" customHeight="1" x14ac:dyDescent="0.3">
      <c r="A16" s="550"/>
      <c r="B16" s="503"/>
      <c r="C16" s="506"/>
      <c r="D16" s="506"/>
      <c r="E16" s="506"/>
      <c r="F16" s="506"/>
      <c r="G16" s="506"/>
      <c r="H16" s="506"/>
      <c r="I16" s="52"/>
      <c r="J16" s="52"/>
      <c r="K16" s="505"/>
      <c r="AZ16" s="49" t="s">
        <v>132</v>
      </c>
      <c r="BA16" s="49" t="s">
        <v>133</v>
      </c>
      <c r="BB16" s="49" t="s">
        <v>3</v>
      </c>
      <c r="BC16" s="49" t="s">
        <v>10</v>
      </c>
      <c r="BD16" s="49" t="s">
        <v>84</v>
      </c>
    </row>
    <row r="17" spans="1:56" s="1" customFormat="1" ht="14.45" customHeight="1" x14ac:dyDescent="0.3">
      <c r="A17" s="550"/>
      <c r="B17" s="503"/>
      <c r="C17" s="506"/>
      <c r="D17" s="500" t="s">
        <v>37</v>
      </c>
      <c r="E17" s="506"/>
      <c r="F17" s="506"/>
      <c r="G17" s="506"/>
      <c r="H17" s="506"/>
      <c r="I17" s="53" t="s">
        <v>34</v>
      </c>
      <c r="J17" s="467" t="str">
        <f>IF('D.1.1-AST - Rekapitulace stavby'!AN13="Vyplň údaj","",IF('D.1.1-AST - Rekapitulace stavby'!AN13="","",'D.1.1-AST - Rekapitulace stavby'!AN13))</f>
        <v/>
      </c>
      <c r="K17" s="505"/>
      <c r="AZ17" s="49" t="s">
        <v>134</v>
      </c>
      <c r="BA17" s="49" t="s">
        <v>135</v>
      </c>
      <c r="BB17" s="49" t="s">
        <v>3</v>
      </c>
      <c r="BC17" s="49" t="s">
        <v>136</v>
      </c>
      <c r="BD17" s="49" t="s">
        <v>84</v>
      </c>
    </row>
    <row r="18" spans="1:56" s="1" customFormat="1" ht="18" customHeight="1" x14ac:dyDescent="0.3">
      <c r="A18" s="550"/>
      <c r="B18" s="503"/>
      <c r="C18" s="506"/>
      <c r="D18" s="506"/>
      <c r="E18" s="507" t="str">
        <f>IF('D.1.1-AST - Rekapitulace stavby'!E14="Vyplň údaj","",IF('D.1.1-AST - Rekapitulace stavby'!E14="","",'D.1.1-AST - Rekapitulace stavby'!E14))</f>
        <v/>
      </c>
      <c r="F18" s="506"/>
      <c r="G18" s="506"/>
      <c r="H18" s="506"/>
      <c r="I18" s="53" t="s">
        <v>36</v>
      </c>
      <c r="J18" s="467" t="str">
        <f>IF('D.1.1-AST - Rekapitulace stavby'!AN14="Vyplň údaj","",IF('D.1.1-AST - Rekapitulace stavby'!AN14="","",'D.1.1-AST - Rekapitulace stavby'!AN14))</f>
        <v/>
      </c>
      <c r="K18" s="505"/>
      <c r="AZ18" s="49" t="s">
        <v>137</v>
      </c>
      <c r="BA18" s="49" t="s">
        <v>138</v>
      </c>
      <c r="BB18" s="49" t="s">
        <v>3</v>
      </c>
      <c r="BC18" s="49" t="s">
        <v>139</v>
      </c>
      <c r="BD18" s="49" t="s">
        <v>84</v>
      </c>
    </row>
    <row r="19" spans="1:56" s="1" customFormat="1" ht="6.95" customHeight="1" x14ac:dyDescent="0.3">
      <c r="A19" s="550"/>
      <c r="B19" s="503"/>
      <c r="C19" s="506"/>
      <c r="D19" s="506"/>
      <c r="E19" s="506"/>
      <c r="F19" s="506"/>
      <c r="G19" s="506"/>
      <c r="H19" s="506"/>
      <c r="I19" s="52"/>
      <c r="J19" s="52"/>
      <c r="K19" s="505"/>
      <c r="AZ19" s="49" t="s">
        <v>140</v>
      </c>
      <c r="BA19" s="49" t="s">
        <v>141</v>
      </c>
      <c r="BB19" s="49" t="s">
        <v>3</v>
      </c>
      <c r="BC19" s="49" t="s">
        <v>142</v>
      </c>
      <c r="BD19" s="49" t="s">
        <v>84</v>
      </c>
    </row>
    <row r="20" spans="1:56" s="1" customFormat="1" ht="14.45" customHeight="1" x14ac:dyDescent="0.3">
      <c r="A20" s="550"/>
      <c r="B20" s="503"/>
      <c r="C20" s="506"/>
      <c r="D20" s="500" t="s">
        <v>39</v>
      </c>
      <c r="E20" s="506"/>
      <c r="F20" s="506"/>
      <c r="G20" s="506"/>
      <c r="H20" s="506"/>
      <c r="I20" s="53" t="s">
        <v>34</v>
      </c>
      <c r="J20" s="467" t="s">
        <v>3</v>
      </c>
      <c r="K20" s="505"/>
    </row>
    <row r="21" spans="1:56" s="1" customFormat="1" ht="18" customHeight="1" x14ac:dyDescent="0.3">
      <c r="A21" s="550"/>
      <c r="B21" s="503"/>
      <c r="C21" s="506"/>
      <c r="D21" s="506"/>
      <c r="E21" s="507" t="s">
        <v>40</v>
      </c>
      <c r="F21" s="506"/>
      <c r="G21" s="506"/>
      <c r="H21" s="506"/>
      <c r="I21" s="53" t="s">
        <v>36</v>
      </c>
      <c r="J21" s="467" t="s">
        <v>3</v>
      </c>
      <c r="K21" s="505"/>
    </row>
    <row r="22" spans="1:56" s="1" customFormat="1" ht="6.95" customHeight="1" x14ac:dyDescent="0.3">
      <c r="A22" s="550"/>
      <c r="B22" s="503"/>
      <c r="C22" s="506"/>
      <c r="D22" s="506"/>
      <c r="E22" s="506"/>
      <c r="F22" s="506"/>
      <c r="G22" s="506"/>
      <c r="H22" s="506"/>
      <c r="I22" s="52"/>
      <c r="J22" s="52"/>
      <c r="K22" s="505"/>
    </row>
    <row r="23" spans="1:56" s="1" customFormat="1" ht="14.45" customHeight="1" x14ac:dyDescent="0.3">
      <c r="A23" s="550"/>
      <c r="B23" s="503"/>
      <c r="C23" s="506"/>
      <c r="D23" s="500" t="s">
        <v>42</v>
      </c>
      <c r="E23" s="506"/>
      <c r="F23" s="506"/>
      <c r="G23" s="506"/>
      <c r="H23" s="506"/>
      <c r="I23" s="52"/>
      <c r="J23" s="52"/>
      <c r="K23" s="505"/>
    </row>
    <row r="24" spans="1:56" s="6" customFormat="1" ht="22.5" customHeight="1" x14ac:dyDescent="0.3">
      <c r="A24" s="510"/>
      <c r="B24" s="511"/>
      <c r="C24" s="513"/>
      <c r="D24" s="513"/>
      <c r="E24" s="957" t="s">
        <v>3</v>
      </c>
      <c r="F24" s="966"/>
      <c r="G24" s="966"/>
      <c r="H24" s="966"/>
      <c r="I24" s="55"/>
      <c r="J24" s="55"/>
      <c r="K24" s="514"/>
    </row>
    <row r="25" spans="1:56" s="1" customFormat="1" ht="6.95" customHeight="1" x14ac:dyDescent="0.3">
      <c r="A25" s="550"/>
      <c r="B25" s="503"/>
      <c r="C25" s="506"/>
      <c r="D25" s="506"/>
      <c r="E25" s="506"/>
      <c r="F25" s="506"/>
      <c r="G25" s="506"/>
      <c r="H25" s="506"/>
      <c r="I25" s="52"/>
      <c r="J25" s="52"/>
      <c r="K25" s="505"/>
    </row>
    <row r="26" spans="1:56" s="1" customFormat="1" ht="6.95" customHeight="1" x14ac:dyDescent="0.3">
      <c r="A26" s="550"/>
      <c r="B26" s="503"/>
      <c r="C26" s="506"/>
      <c r="D26" s="515"/>
      <c r="E26" s="515"/>
      <c r="F26" s="515"/>
      <c r="G26" s="515"/>
      <c r="H26" s="515"/>
      <c r="I26" s="56"/>
      <c r="J26" s="56"/>
      <c r="K26" s="516"/>
    </row>
    <row r="27" spans="1:56" s="1" customFormat="1" ht="25.35" customHeight="1" x14ac:dyDescent="0.3">
      <c r="A27" s="550"/>
      <c r="B27" s="503"/>
      <c r="C27" s="506"/>
      <c r="D27" s="517" t="s">
        <v>43</v>
      </c>
      <c r="E27" s="506"/>
      <c r="F27" s="506"/>
      <c r="G27" s="506"/>
      <c r="H27" s="506"/>
      <c r="I27" s="52"/>
      <c r="J27" s="470">
        <f>ROUND(J105,0)</f>
        <v>0</v>
      </c>
      <c r="K27" s="505"/>
    </row>
    <row r="28" spans="1:56" s="1" customFormat="1" ht="6.95" customHeight="1" x14ac:dyDescent="0.3">
      <c r="A28" s="550"/>
      <c r="B28" s="503"/>
      <c r="C28" s="506"/>
      <c r="D28" s="515"/>
      <c r="E28" s="515"/>
      <c r="F28" s="515"/>
      <c r="G28" s="515"/>
      <c r="H28" s="515"/>
      <c r="I28" s="56"/>
      <c r="J28" s="56"/>
      <c r="K28" s="516"/>
    </row>
    <row r="29" spans="1:56" s="1" customFormat="1" ht="14.45" customHeight="1" x14ac:dyDescent="0.3">
      <c r="A29" s="550"/>
      <c r="B29" s="503"/>
      <c r="C29" s="506"/>
      <c r="D29" s="506"/>
      <c r="E29" s="506"/>
      <c r="F29" s="518" t="s">
        <v>45</v>
      </c>
      <c r="G29" s="506"/>
      <c r="H29" s="506"/>
      <c r="I29" s="57" t="s">
        <v>44</v>
      </c>
      <c r="J29" s="57" t="s">
        <v>46</v>
      </c>
      <c r="K29" s="505"/>
    </row>
    <row r="30" spans="1:56" s="1" customFormat="1" ht="14.45" customHeight="1" x14ac:dyDescent="0.3">
      <c r="A30" s="550"/>
      <c r="B30" s="503"/>
      <c r="C30" s="506"/>
      <c r="D30" s="519" t="s">
        <v>47</v>
      </c>
      <c r="E30" s="519" t="s">
        <v>48</v>
      </c>
      <c r="F30" s="520">
        <f>ROUND(SUM(BE105:BE677), 0)</f>
        <v>0</v>
      </c>
      <c r="G30" s="506"/>
      <c r="H30" s="506"/>
      <c r="I30" s="58">
        <v>0.21</v>
      </c>
      <c r="J30" s="471">
        <f>ROUND(ROUND((SUM(BE105:BE677)), 0)*I30, 0)</f>
        <v>0</v>
      </c>
      <c r="K30" s="505"/>
    </row>
    <row r="31" spans="1:56" s="1" customFormat="1" ht="14.45" customHeight="1" x14ac:dyDescent="0.3">
      <c r="A31" s="550"/>
      <c r="B31" s="503"/>
      <c r="C31" s="506"/>
      <c r="D31" s="506"/>
      <c r="E31" s="519" t="s">
        <v>49</v>
      </c>
      <c r="F31" s="520">
        <f>ROUND(SUM(BF105:BF677), 0)</f>
        <v>0</v>
      </c>
      <c r="G31" s="506"/>
      <c r="H31" s="506"/>
      <c r="I31" s="58">
        <v>0.15</v>
      </c>
      <c r="J31" s="471">
        <f>ROUND(ROUND((SUM(BF105:BF677)), 0)*I31, 0)</f>
        <v>0</v>
      </c>
      <c r="K31" s="505"/>
    </row>
    <row r="32" spans="1:56" s="1" customFormat="1" ht="14.45" hidden="1" customHeight="1" x14ac:dyDescent="0.3">
      <c r="A32" s="550"/>
      <c r="B32" s="503"/>
      <c r="C32" s="506"/>
      <c r="D32" s="506"/>
      <c r="E32" s="519" t="s">
        <v>50</v>
      </c>
      <c r="F32" s="520">
        <f>ROUND(SUM(BG105:BG677), 0)</f>
        <v>0</v>
      </c>
      <c r="G32" s="506"/>
      <c r="H32" s="506"/>
      <c r="I32" s="58">
        <v>0.21</v>
      </c>
      <c r="J32" s="471">
        <v>0</v>
      </c>
      <c r="K32" s="505"/>
    </row>
    <row r="33" spans="1:11" s="1" customFormat="1" ht="14.45" hidden="1" customHeight="1" x14ac:dyDescent="0.3">
      <c r="A33" s="550"/>
      <c r="B33" s="503"/>
      <c r="C33" s="506"/>
      <c r="D33" s="506"/>
      <c r="E33" s="519" t="s">
        <v>51</v>
      </c>
      <c r="F33" s="520">
        <f>ROUND(SUM(BH105:BH677), 0)</f>
        <v>0</v>
      </c>
      <c r="G33" s="506"/>
      <c r="H33" s="506"/>
      <c r="I33" s="58">
        <v>0.15</v>
      </c>
      <c r="J33" s="471">
        <v>0</v>
      </c>
      <c r="K33" s="505"/>
    </row>
    <row r="34" spans="1:11" s="1" customFormat="1" ht="14.45" hidden="1" customHeight="1" x14ac:dyDescent="0.3">
      <c r="A34" s="550"/>
      <c r="B34" s="503"/>
      <c r="C34" s="506"/>
      <c r="D34" s="506"/>
      <c r="E34" s="519" t="s">
        <v>52</v>
      </c>
      <c r="F34" s="520">
        <f>ROUND(SUM(BI105:BI677), 0)</f>
        <v>0</v>
      </c>
      <c r="G34" s="506"/>
      <c r="H34" s="506"/>
      <c r="I34" s="58">
        <v>0</v>
      </c>
      <c r="J34" s="471">
        <v>0</v>
      </c>
      <c r="K34" s="505"/>
    </row>
    <row r="35" spans="1:11" s="1" customFormat="1" ht="6.95" customHeight="1" x14ac:dyDescent="0.3">
      <c r="A35" s="550"/>
      <c r="B35" s="503"/>
      <c r="C35" s="506"/>
      <c r="D35" s="506"/>
      <c r="E35" s="506"/>
      <c r="F35" s="506"/>
      <c r="G35" s="506"/>
      <c r="H35" s="506"/>
      <c r="I35" s="52"/>
      <c r="J35" s="52"/>
      <c r="K35" s="505"/>
    </row>
    <row r="36" spans="1:11" s="1" customFormat="1" ht="25.35" customHeight="1" x14ac:dyDescent="0.3">
      <c r="A36" s="550"/>
      <c r="B36" s="503"/>
      <c r="C36" s="521"/>
      <c r="D36" s="522" t="s">
        <v>53</v>
      </c>
      <c r="E36" s="523"/>
      <c r="F36" s="523"/>
      <c r="G36" s="524" t="s">
        <v>54</v>
      </c>
      <c r="H36" s="525" t="s">
        <v>55</v>
      </c>
      <c r="I36" s="59"/>
      <c r="J36" s="472">
        <f>SUM(J27:J34)</f>
        <v>0</v>
      </c>
      <c r="K36" s="526"/>
    </row>
    <row r="37" spans="1:11" s="1" customFormat="1" ht="14.45" customHeight="1" x14ac:dyDescent="0.3">
      <c r="A37" s="550"/>
      <c r="B37" s="527"/>
      <c r="C37" s="528"/>
      <c r="D37" s="528"/>
      <c r="E37" s="528"/>
      <c r="F37" s="528"/>
      <c r="G37" s="528"/>
      <c r="H37" s="528"/>
      <c r="I37" s="60"/>
      <c r="J37" s="60"/>
      <c r="K37" s="529"/>
    </row>
    <row r="41" spans="1:11" s="1" customFormat="1" ht="6.95" customHeight="1" x14ac:dyDescent="0.3">
      <c r="A41" s="550"/>
      <c r="B41" s="530"/>
      <c r="C41" s="531"/>
      <c r="D41" s="531"/>
      <c r="E41" s="531"/>
      <c r="F41" s="531"/>
      <c r="G41" s="531"/>
      <c r="H41" s="531"/>
      <c r="I41" s="61"/>
      <c r="J41" s="61"/>
      <c r="K41" s="532"/>
    </row>
    <row r="42" spans="1:11" s="1" customFormat="1" ht="36.950000000000003" customHeight="1" x14ac:dyDescent="0.3">
      <c r="A42" s="550"/>
      <c r="B42" s="503"/>
      <c r="C42" s="498" t="s">
        <v>143</v>
      </c>
      <c r="D42" s="506"/>
      <c r="E42" s="506"/>
      <c r="F42" s="506"/>
      <c r="G42" s="506"/>
      <c r="H42" s="506"/>
      <c r="I42" s="52"/>
      <c r="J42" s="52"/>
      <c r="K42" s="505"/>
    </row>
    <row r="43" spans="1:11" s="1" customFormat="1" ht="6.95" customHeight="1" x14ac:dyDescent="0.3">
      <c r="A43" s="550"/>
      <c r="B43" s="503"/>
      <c r="C43" s="506"/>
      <c r="D43" s="506"/>
      <c r="E43" s="506"/>
      <c r="F43" s="506"/>
      <c r="G43" s="506"/>
      <c r="H43" s="506"/>
      <c r="I43" s="52"/>
      <c r="J43" s="52"/>
      <c r="K43" s="505"/>
    </row>
    <row r="44" spans="1:11" s="1" customFormat="1" ht="14.45" customHeight="1" x14ac:dyDescent="0.3">
      <c r="A44" s="550"/>
      <c r="B44" s="503"/>
      <c r="C44" s="500" t="s">
        <v>18</v>
      </c>
      <c r="D44" s="506"/>
      <c r="E44" s="506"/>
      <c r="F44" s="506"/>
      <c r="G44" s="506"/>
      <c r="H44" s="506"/>
      <c r="I44" s="52"/>
      <c r="J44" s="52"/>
      <c r="K44" s="505"/>
    </row>
    <row r="45" spans="1:11" s="1" customFormat="1" ht="22.5" customHeight="1" x14ac:dyDescent="0.3">
      <c r="A45" s="550"/>
      <c r="B45" s="503"/>
      <c r="C45" s="506"/>
      <c r="D45" s="506"/>
      <c r="E45" s="964" t="str">
        <f>E7</f>
        <v>Vybudování učebny praktického vyučování, Čáslavská 205, Chrudim</v>
      </c>
      <c r="F45" s="961"/>
      <c r="G45" s="961"/>
      <c r="H45" s="961"/>
      <c r="I45" s="52"/>
      <c r="J45" s="52"/>
      <c r="K45" s="505"/>
    </row>
    <row r="46" spans="1:11" s="1" customFormat="1" ht="14.45" customHeight="1" x14ac:dyDescent="0.3">
      <c r="A46" s="550"/>
      <c r="B46" s="503"/>
      <c r="C46" s="500" t="s">
        <v>106</v>
      </c>
      <c r="D46" s="506"/>
      <c r="E46" s="506"/>
      <c r="F46" s="506"/>
      <c r="G46" s="506"/>
      <c r="H46" s="506"/>
      <c r="I46" s="52"/>
      <c r="J46" s="52"/>
      <c r="K46" s="505"/>
    </row>
    <row r="47" spans="1:11" s="1" customFormat="1" ht="23.25" customHeight="1" x14ac:dyDescent="0.3">
      <c r="A47" s="550"/>
      <c r="B47" s="503"/>
      <c r="C47" s="506"/>
      <c r="D47" s="506"/>
      <c r="E47" s="965" t="str">
        <f>E9</f>
        <v>1 - Vybudování učebny</v>
      </c>
      <c r="F47" s="961"/>
      <c r="G47" s="961"/>
      <c r="H47" s="961"/>
      <c r="I47" s="52"/>
      <c r="J47" s="52"/>
      <c r="K47" s="505"/>
    </row>
    <row r="48" spans="1:11" s="1" customFormat="1" ht="6.95" customHeight="1" x14ac:dyDescent="0.3">
      <c r="A48" s="550"/>
      <c r="B48" s="503"/>
      <c r="C48" s="506"/>
      <c r="D48" s="506"/>
      <c r="E48" s="506"/>
      <c r="F48" s="506"/>
      <c r="G48" s="506"/>
      <c r="H48" s="506"/>
      <c r="I48" s="52"/>
      <c r="J48" s="52"/>
      <c r="K48" s="505"/>
    </row>
    <row r="49" spans="1:47" s="1" customFormat="1" ht="18" customHeight="1" x14ac:dyDescent="0.3">
      <c r="A49" s="550"/>
      <c r="B49" s="503"/>
      <c r="C49" s="500" t="s">
        <v>23</v>
      </c>
      <c r="D49" s="506"/>
      <c r="E49" s="506"/>
      <c r="F49" s="507" t="str">
        <f>F12</f>
        <v>Chrudim</v>
      </c>
      <c r="G49" s="506"/>
      <c r="H49" s="506"/>
      <c r="I49" s="53" t="s">
        <v>25</v>
      </c>
      <c r="J49" s="468" t="str">
        <f>IF(J12="","",J12)</f>
        <v>07.12.2016</v>
      </c>
      <c r="K49" s="505"/>
    </row>
    <row r="50" spans="1:47" s="1" customFormat="1" ht="6.95" customHeight="1" x14ac:dyDescent="0.3">
      <c r="A50" s="550"/>
      <c r="B50" s="503"/>
      <c r="C50" s="506"/>
      <c r="D50" s="506"/>
      <c r="E50" s="506"/>
      <c r="F50" s="506"/>
      <c r="G50" s="506"/>
      <c r="H50" s="506"/>
      <c r="I50" s="52"/>
      <c r="J50" s="52"/>
      <c r="K50" s="505"/>
    </row>
    <row r="51" spans="1:47" s="1" customFormat="1" ht="15" x14ac:dyDescent="0.3">
      <c r="A51" s="550"/>
      <c r="B51" s="503"/>
      <c r="C51" s="500" t="s">
        <v>33</v>
      </c>
      <c r="D51" s="506"/>
      <c r="E51" s="506"/>
      <c r="F51" s="507" t="str">
        <f>E15</f>
        <v>SOŠ a SOU Obchodu a služeb, Čáslavská 205, Chrudim</v>
      </c>
      <c r="G51" s="506"/>
      <c r="H51" s="506"/>
      <c r="I51" s="53" t="s">
        <v>39</v>
      </c>
      <c r="J51" s="467" t="str">
        <f>E21</f>
        <v>Projekce CZ s.r.o., Tovární 290, Chrudim</v>
      </c>
      <c r="K51" s="505"/>
    </row>
    <row r="52" spans="1:47" s="1" customFormat="1" ht="14.45" customHeight="1" x14ac:dyDescent="0.3">
      <c r="A52" s="550"/>
      <c r="B52" s="503"/>
      <c r="C52" s="500" t="s">
        <v>37</v>
      </c>
      <c r="D52" s="506"/>
      <c r="E52" s="506"/>
      <c r="F52" s="507" t="str">
        <f>IF(E18="","",E18)</f>
        <v/>
      </c>
      <c r="G52" s="506"/>
      <c r="H52" s="506"/>
      <c r="I52" s="52"/>
      <c r="J52" s="52"/>
      <c r="K52" s="505"/>
    </row>
    <row r="53" spans="1:47" s="1" customFormat="1" ht="10.35" customHeight="1" x14ac:dyDescent="0.3">
      <c r="A53" s="550"/>
      <c r="B53" s="503"/>
      <c r="C53" s="506"/>
      <c r="D53" s="506"/>
      <c r="E53" s="506"/>
      <c r="F53" s="506"/>
      <c r="G53" s="506"/>
      <c r="H53" s="506"/>
      <c r="I53" s="52"/>
      <c r="J53" s="52"/>
      <c r="K53" s="505"/>
    </row>
    <row r="54" spans="1:47" s="1" customFormat="1" ht="29.25" customHeight="1" x14ac:dyDescent="0.3">
      <c r="A54" s="550"/>
      <c r="B54" s="503"/>
      <c r="C54" s="533" t="s">
        <v>144</v>
      </c>
      <c r="D54" s="521"/>
      <c r="E54" s="521"/>
      <c r="F54" s="521"/>
      <c r="G54" s="521"/>
      <c r="H54" s="521"/>
      <c r="I54" s="62"/>
      <c r="J54" s="473" t="s">
        <v>145</v>
      </c>
      <c r="K54" s="534"/>
    </row>
    <row r="55" spans="1:47" s="1" customFormat="1" ht="10.35" customHeight="1" x14ac:dyDescent="0.3">
      <c r="A55" s="550"/>
      <c r="B55" s="503"/>
      <c r="C55" s="506"/>
      <c r="D55" s="506"/>
      <c r="E55" s="506"/>
      <c r="F55" s="506"/>
      <c r="G55" s="506"/>
      <c r="H55" s="506"/>
      <c r="I55" s="52"/>
      <c r="J55" s="52"/>
      <c r="K55" s="505"/>
    </row>
    <row r="56" spans="1:47" s="1" customFormat="1" ht="29.25" customHeight="1" x14ac:dyDescent="0.3">
      <c r="A56" s="550"/>
      <c r="B56" s="503"/>
      <c r="C56" s="535" t="s">
        <v>146</v>
      </c>
      <c r="D56" s="506"/>
      <c r="E56" s="506"/>
      <c r="F56" s="506"/>
      <c r="G56" s="506"/>
      <c r="H56" s="506"/>
      <c r="I56" s="52"/>
      <c r="J56" s="470">
        <f>J105</f>
        <v>0</v>
      </c>
      <c r="K56" s="505"/>
      <c r="AU56" s="17" t="s">
        <v>147</v>
      </c>
    </row>
    <row r="57" spans="1:47" s="7" customFormat="1" ht="24.95" customHeight="1" x14ac:dyDescent="0.3">
      <c r="A57" s="536"/>
      <c r="B57" s="537"/>
      <c r="C57" s="538"/>
      <c r="D57" s="539" t="s">
        <v>148</v>
      </c>
      <c r="E57" s="540"/>
      <c r="F57" s="540"/>
      <c r="G57" s="540"/>
      <c r="H57" s="540"/>
      <c r="I57" s="63"/>
      <c r="J57" s="474">
        <f>J106</f>
        <v>0</v>
      </c>
      <c r="K57" s="541"/>
    </row>
    <row r="58" spans="1:47" s="8" customFormat="1" ht="19.899999999999999" customHeight="1" x14ac:dyDescent="0.3">
      <c r="A58" s="542"/>
      <c r="B58" s="543"/>
      <c r="C58" s="544"/>
      <c r="D58" s="545" t="s">
        <v>149</v>
      </c>
      <c r="E58" s="546"/>
      <c r="F58" s="546"/>
      <c r="G58" s="546"/>
      <c r="H58" s="546"/>
      <c r="I58" s="64"/>
      <c r="J58" s="475">
        <f>J107</f>
        <v>0</v>
      </c>
      <c r="K58" s="547"/>
    </row>
    <row r="59" spans="1:47" s="8" customFormat="1" ht="19.899999999999999" customHeight="1" x14ac:dyDescent="0.3">
      <c r="A59" s="542"/>
      <c r="B59" s="543"/>
      <c r="C59" s="544"/>
      <c r="D59" s="545" t="s">
        <v>150</v>
      </c>
      <c r="E59" s="546"/>
      <c r="F59" s="546"/>
      <c r="G59" s="546"/>
      <c r="H59" s="546"/>
      <c r="I59" s="64"/>
      <c r="J59" s="475">
        <f>J117</f>
        <v>0</v>
      </c>
      <c r="K59" s="547"/>
    </row>
    <row r="60" spans="1:47" s="8" customFormat="1" ht="19.899999999999999" customHeight="1" x14ac:dyDescent="0.3">
      <c r="A60" s="542"/>
      <c r="B60" s="543"/>
      <c r="C60" s="544"/>
      <c r="D60" s="545" t="s">
        <v>151</v>
      </c>
      <c r="E60" s="546"/>
      <c r="F60" s="546"/>
      <c r="G60" s="546"/>
      <c r="H60" s="546"/>
      <c r="I60" s="64"/>
      <c r="J60" s="475">
        <f>J129</f>
        <v>0</v>
      </c>
      <c r="K60" s="547"/>
    </row>
    <row r="61" spans="1:47" s="8" customFormat="1" ht="19.899999999999999" customHeight="1" x14ac:dyDescent="0.3">
      <c r="A61" s="542"/>
      <c r="B61" s="543"/>
      <c r="C61" s="544"/>
      <c r="D61" s="545" t="s">
        <v>152</v>
      </c>
      <c r="E61" s="546"/>
      <c r="F61" s="546"/>
      <c r="G61" s="546"/>
      <c r="H61" s="546"/>
      <c r="I61" s="64"/>
      <c r="J61" s="475">
        <f>J146</f>
        <v>0</v>
      </c>
      <c r="K61" s="547"/>
    </row>
    <row r="62" spans="1:47" s="8" customFormat="1" ht="19.899999999999999" customHeight="1" x14ac:dyDescent="0.3">
      <c r="A62" s="542"/>
      <c r="B62" s="543"/>
      <c r="C62" s="544"/>
      <c r="D62" s="545" t="s">
        <v>153</v>
      </c>
      <c r="E62" s="546"/>
      <c r="F62" s="546"/>
      <c r="G62" s="546"/>
      <c r="H62" s="546"/>
      <c r="I62" s="64"/>
      <c r="J62" s="475">
        <f>J178</f>
        <v>0</v>
      </c>
      <c r="K62" s="547"/>
    </row>
    <row r="63" spans="1:47" s="8" customFormat="1" ht="19.899999999999999" customHeight="1" x14ac:dyDescent="0.3">
      <c r="A63" s="542"/>
      <c r="B63" s="543"/>
      <c r="C63" s="544"/>
      <c r="D63" s="545" t="s">
        <v>154</v>
      </c>
      <c r="E63" s="546"/>
      <c r="F63" s="546"/>
      <c r="G63" s="546"/>
      <c r="H63" s="546"/>
      <c r="I63" s="64"/>
      <c r="J63" s="475">
        <f>J226</f>
        <v>0</v>
      </c>
      <c r="K63" s="547"/>
    </row>
    <row r="64" spans="1:47" s="8" customFormat="1" ht="19.899999999999999" customHeight="1" x14ac:dyDescent="0.3">
      <c r="A64" s="542"/>
      <c r="B64" s="543"/>
      <c r="C64" s="544"/>
      <c r="D64" s="545" t="s">
        <v>155</v>
      </c>
      <c r="E64" s="546"/>
      <c r="F64" s="546"/>
      <c r="G64" s="546"/>
      <c r="H64" s="546"/>
      <c r="I64" s="64"/>
      <c r="J64" s="475">
        <f>J237</f>
        <v>0</v>
      </c>
      <c r="K64" s="547"/>
    </row>
    <row r="65" spans="1:11" s="7" customFormat="1" ht="24.95" customHeight="1" x14ac:dyDescent="0.3">
      <c r="A65" s="536"/>
      <c r="B65" s="537"/>
      <c r="C65" s="538"/>
      <c r="D65" s="539" t="s">
        <v>156</v>
      </c>
      <c r="E65" s="540"/>
      <c r="F65" s="540"/>
      <c r="G65" s="540"/>
      <c r="H65" s="540"/>
      <c r="I65" s="63"/>
      <c r="J65" s="474">
        <f>J239</f>
        <v>0</v>
      </c>
      <c r="K65" s="541"/>
    </row>
    <row r="66" spans="1:11" s="8" customFormat="1" ht="19.899999999999999" customHeight="1" x14ac:dyDescent="0.3">
      <c r="A66" s="542"/>
      <c r="B66" s="543"/>
      <c r="C66" s="544"/>
      <c r="D66" s="545" t="s">
        <v>157</v>
      </c>
      <c r="E66" s="546"/>
      <c r="F66" s="546"/>
      <c r="G66" s="546"/>
      <c r="H66" s="546"/>
      <c r="I66" s="64"/>
      <c r="J66" s="475">
        <f>J240</f>
        <v>0</v>
      </c>
      <c r="K66" s="547"/>
    </row>
    <row r="67" spans="1:11" s="8" customFormat="1" ht="19.899999999999999" customHeight="1" x14ac:dyDescent="0.3">
      <c r="A67" s="542"/>
      <c r="B67" s="543"/>
      <c r="C67" s="544"/>
      <c r="D67" s="545" t="s">
        <v>158</v>
      </c>
      <c r="E67" s="546"/>
      <c r="F67" s="546"/>
      <c r="G67" s="546"/>
      <c r="H67" s="546"/>
      <c r="I67" s="64"/>
      <c r="J67" s="475">
        <f>J255</f>
        <v>0</v>
      </c>
      <c r="K67" s="547"/>
    </row>
    <row r="68" spans="1:11" s="8" customFormat="1" ht="19.899999999999999" customHeight="1" x14ac:dyDescent="0.3">
      <c r="A68" s="542"/>
      <c r="B68" s="543"/>
      <c r="C68" s="544"/>
      <c r="D68" s="545" t="s">
        <v>159</v>
      </c>
      <c r="E68" s="546"/>
      <c r="F68" s="546"/>
      <c r="G68" s="546"/>
      <c r="H68" s="546"/>
      <c r="I68" s="64"/>
      <c r="J68" s="475">
        <f>J270</f>
        <v>0</v>
      </c>
      <c r="K68" s="547"/>
    </row>
    <row r="69" spans="1:11" s="8" customFormat="1" ht="19.899999999999999" customHeight="1" x14ac:dyDescent="0.3">
      <c r="A69" s="542"/>
      <c r="B69" s="543"/>
      <c r="C69" s="544"/>
      <c r="D69" s="545" t="s">
        <v>160</v>
      </c>
      <c r="E69" s="546"/>
      <c r="F69" s="546"/>
      <c r="G69" s="546"/>
      <c r="H69" s="546"/>
      <c r="I69" s="64"/>
      <c r="J69" s="475">
        <f>J272</f>
        <v>0</v>
      </c>
      <c r="K69" s="547"/>
    </row>
    <row r="70" spans="1:11" s="8" customFormat="1" ht="19.899999999999999" customHeight="1" x14ac:dyDescent="0.3">
      <c r="A70" s="542"/>
      <c r="B70" s="543"/>
      <c r="C70" s="544"/>
      <c r="D70" s="545" t="s">
        <v>161</v>
      </c>
      <c r="E70" s="546"/>
      <c r="F70" s="546"/>
      <c r="G70" s="546"/>
      <c r="H70" s="546"/>
      <c r="I70" s="64"/>
      <c r="J70" s="475">
        <f>J274</f>
        <v>0</v>
      </c>
      <c r="K70" s="547"/>
    </row>
    <row r="71" spans="1:11" s="8" customFormat="1" ht="19.899999999999999" customHeight="1" x14ac:dyDescent="0.3">
      <c r="A71" s="542"/>
      <c r="B71" s="543"/>
      <c r="C71" s="544"/>
      <c r="D71" s="545" t="s">
        <v>162</v>
      </c>
      <c r="E71" s="546"/>
      <c r="F71" s="546"/>
      <c r="G71" s="546"/>
      <c r="H71" s="546"/>
      <c r="I71" s="64"/>
      <c r="J71" s="475">
        <f>J293</f>
        <v>0</v>
      </c>
      <c r="K71" s="547"/>
    </row>
    <row r="72" spans="1:11" s="8" customFormat="1" ht="19.899999999999999" customHeight="1" x14ac:dyDescent="0.3">
      <c r="A72" s="542"/>
      <c r="B72" s="543"/>
      <c r="C72" s="544"/>
      <c r="D72" s="545" t="s">
        <v>163</v>
      </c>
      <c r="E72" s="546"/>
      <c r="F72" s="546"/>
      <c r="G72" s="546"/>
      <c r="H72" s="546"/>
      <c r="I72" s="64"/>
      <c r="J72" s="475">
        <f>J411</f>
        <v>0</v>
      </c>
      <c r="K72" s="547"/>
    </row>
    <row r="73" spans="1:11" s="8" customFormat="1" ht="19.899999999999999" customHeight="1" x14ac:dyDescent="0.3">
      <c r="A73" s="542"/>
      <c r="B73" s="543"/>
      <c r="C73" s="544"/>
      <c r="D73" s="545" t="s">
        <v>164</v>
      </c>
      <c r="E73" s="546"/>
      <c r="F73" s="546"/>
      <c r="G73" s="546"/>
      <c r="H73" s="546"/>
      <c r="I73" s="64"/>
      <c r="J73" s="475">
        <f>J424</f>
        <v>0</v>
      </c>
      <c r="K73" s="547"/>
    </row>
    <row r="74" spans="1:11" s="8" customFormat="1" ht="19.899999999999999" customHeight="1" x14ac:dyDescent="0.3">
      <c r="A74" s="542"/>
      <c r="B74" s="543"/>
      <c r="C74" s="544"/>
      <c r="D74" s="545" t="s">
        <v>165</v>
      </c>
      <c r="E74" s="546"/>
      <c r="F74" s="546"/>
      <c r="G74" s="546"/>
      <c r="H74" s="546"/>
      <c r="I74" s="64"/>
      <c r="J74" s="475">
        <f>J445</f>
        <v>0</v>
      </c>
      <c r="K74" s="547"/>
    </row>
    <row r="75" spans="1:11" s="8" customFormat="1" ht="19.899999999999999" customHeight="1" x14ac:dyDescent="0.3">
      <c r="A75" s="542"/>
      <c r="B75" s="543"/>
      <c r="C75" s="544"/>
      <c r="D75" s="545" t="s">
        <v>166</v>
      </c>
      <c r="E75" s="546"/>
      <c r="F75" s="546"/>
      <c r="G75" s="546"/>
      <c r="H75" s="546"/>
      <c r="I75" s="64"/>
      <c r="J75" s="475">
        <f>J524</f>
        <v>0</v>
      </c>
      <c r="K75" s="547"/>
    </row>
    <row r="76" spans="1:11" s="8" customFormat="1" ht="19.899999999999999" customHeight="1" x14ac:dyDescent="0.3">
      <c r="A76" s="542"/>
      <c r="B76" s="543"/>
      <c r="C76" s="544"/>
      <c r="D76" s="545" t="s">
        <v>167</v>
      </c>
      <c r="E76" s="546"/>
      <c r="F76" s="546"/>
      <c r="G76" s="546"/>
      <c r="H76" s="546"/>
      <c r="I76" s="64"/>
      <c r="J76" s="475">
        <f>J537</f>
        <v>0</v>
      </c>
      <c r="K76" s="547"/>
    </row>
    <row r="77" spans="1:11" s="8" customFormat="1" ht="19.899999999999999" customHeight="1" x14ac:dyDescent="0.3">
      <c r="A77" s="542"/>
      <c r="B77" s="543"/>
      <c r="C77" s="544"/>
      <c r="D77" s="545" t="s">
        <v>168</v>
      </c>
      <c r="E77" s="546"/>
      <c r="F77" s="546"/>
      <c r="G77" s="546"/>
      <c r="H77" s="546"/>
      <c r="I77" s="64"/>
      <c r="J77" s="475">
        <f>J598</f>
        <v>0</v>
      </c>
      <c r="K77" s="547"/>
    </row>
    <row r="78" spans="1:11" s="8" customFormat="1" ht="19.899999999999999" customHeight="1" x14ac:dyDescent="0.3">
      <c r="A78" s="542"/>
      <c r="B78" s="543"/>
      <c r="C78" s="544"/>
      <c r="D78" s="545" t="s">
        <v>169</v>
      </c>
      <c r="E78" s="546"/>
      <c r="F78" s="546"/>
      <c r="G78" s="546"/>
      <c r="H78" s="546"/>
      <c r="I78" s="64"/>
      <c r="J78" s="475">
        <f>J604</f>
        <v>0</v>
      </c>
      <c r="K78" s="547"/>
    </row>
    <row r="79" spans="1:11" s="8" customFormat="1" ht="19.899999999999999" customHeight="1" x14ac:dyDescent="0.3">
      <c r="A79" s="542"/>
      <c r="B79" s="543"/>
      <c r="C79" s="544"/>
      <c r="D79" s="545" t="s">
        <v>170</v>
      </c>
      <c r="E79" s="546"/>
      <c r="F79" s="546"/>
      <c r="G79" s="546"/>
      <c r="H79" s="546"/>
      <c r="I79" s="64"/>
      <c r="J79" s="475">
        <f>J615</f>
        <v>0</v>
      </c>
      <c r="K79" s="547"/>
    </row>
    <row r="80" spans="1:11" s="8" customFormat="1" ht="19.899999999999999" customHeight="1" x14ac:dyDescent="0.3">
      <c r="A80" s="542"/>
      <c r="B80" s="543"/>
      <c r="C80" s="544"/>
      <c r="D80" s="545" t="s">
        <v>171</v>
      </c>
      <c r="E80" s="546"/>
      <c r="F80" s="546"/>
      <c r="G80" s="546"/>
      <c r="H80" s="546"/>
      <c r="I80" s="64"/>
      <c r="J80" s="475">
        <f>J635</f>
        <v>0</v>
      </c>
      <c r="K80" s="547"/>
    </row>
    <row r="81" spans="1:12" s="8" customFormat="1" ht="19.899999999999999" customHeight="1" x14ac:dyDescent="0.3">
      <c r="A81" s="542"/>
      <c r="B81" s="543"/>
      <c r="C81" s="544"/>
      <c r="D81" s="545" t="s">
        <v>172</v>
      </c>
      <c r="E81" s="546"/>
      <c r="F81" s="546"/>
      <c r="G81" s="546"/>
      <c r="H81" s="546"/>
      <c r="I81" s="64"/>
      <c r="J81" s="475">
        <f>J666</f>
        <v>0</v>
      </c>
      <c r="K81" s="547"/>
    </row>
    <row r="82" spans="1:12" s="7" customFormat="1" ht="24.95" customHeight="1" x14ac:dyDescent="0.3">
      <c r="A82" s="536"/>
      <c r="B82" s="537"/>
      <c r="C82" s="538"/>
      <c r="D82" s="539" t="s">
        <v>173</v>
      </c>
      <c r="E82" s="540"/>
      <c r="F82" s="540"/>
      <c r="G82" s="540"/>
      <c r="H82" s="540"/>
      <c r="I82" s="63"/>
      <c r="J82" s="474">
        <f>J671</f>
        <v>0</v>
      </c>
      <c r="K82" s="541"/>
    </row>
    <row r="83" spans="1:12" s="8" customFormat="1" ht="19.899999999999999" customHeight="1" x14ac:dyDescent="0.3">
      <c r="A83" s="542"/>
      <c r="B83" s="543"/>
      <c r="C83" s="544"/>
      <c r="D83" s="545" t="s">
        <v>174</v>
      </c>
      <c r="E83" s="546"/>
      <c r="F83" s="546"/>
      <c r="G83" s="546"/>
      <c r="H83" s="546"/>
      <c r="I83" s="64"/>
      <c r="J83" s="475">
        <f>J672</f>
        <v>0</v>
      </c>
      <c r="K83" s="547"/>
    </row>
    <row r="84" spans="1:12" s="8" customFormat="1" ht="19.899999999999999" customHeight="1" x14ac:dyDescent="0.3">
      <c r="A84" s="542"/>
      <c r="B84" s="543"/>
      <c r="C84" s="544"/>
      <c r="D84" s="545" t="s">
        <v>175</v>
      </c>
      <c r="E84" s="546"/>
      <c r="F84" s="546"/>
      <c r="G84" s="546"/>
      <c r="H84" s="546"/>
      <c r="I84" s="64"/>
      <c r="J84" s="475">
        <f>J674</f>
        <v>0</v>
      </c>
      <c r="K84" s="547"/>
    </row>
    <row r="85" spans="1:12" s="8" customFormat="1" ht="19.899999999999999" customHeight="1" x14ac:dyDescent="0.3">
      <c r="A85" s="542"/>
      <c r="B85" s="543"/>
      <c r="C85" s="544"/>
      <c r="D85" s="545" t="s">
        <v>176</v>
      </c>
      <c r="E85" s="546"/>
      <c r="F85" s="546"/>
      <c r="G85" s="546"/>
      <c r="H85" s="546"/>
      <c r="I85" s="64"/>
      <c r="J85" s="475">
        <f>J676</f>
        <v>0</v>
      </c>
      <c r="K85" s="547"/>
    </row>
    <row r="86" spans="1:12" s="1" customFormat="1" ht="21.75" customHeight="1" x14ac:dyDescent="0.3">
      <c r="A86" s="550"/>
      <c r="B86" s="503"/>
      <c r="C86" s="506"/>
      <c r="D86" s="506"/>
      <c r="E86" s="506"/>
      <c r="F86" s="506"/>
      <c r="G86" s="506"/>
      <c r="H86" s="506"/>
      <c r="I86" s="52"/>
      <c r="J86" s="52"/>
      <c r="K86" s="505"/>
    </row>
    <row r="87" spans="1:12" s="1" customFormat="1" ht="6.95" customHeight="1" x14ac:dyDescent="0.3">
      <c r="A87" s="550"/>
      <c r="B87" s="527"/>
      <c r="C87" s="528"/>
      <c r="D87" s="528"/>
      <c r="E87" s="528"/>
      <c r="F87" s="528"/>
      <c r="G87" s="528"/>
      <c r="H87" s="528"/>
      <c r="I87" s="60"/>
      <c r="J87" s="60"/>
      <c r="K87" s="529"/>
    </row>
    <row r="91" spans="1:12" s="1" customFormat="1" ht="6.95" customHeight="1" x14ac:dyDescent="0.3">
      <c r="A91" s="550"/>
      <c r="B91" s="530"/>
      <c r="C91" s="531"/>
      <c r="D91" s="531"/>
      <c r="E91" s="531"/>
      <c r="F91" s="531"/>
      <c r="G91" s="531"/>
      <c r="H91" s="531"/>
      <c r="I91" s="61"/>
      <c r="J91" s="61"/>
      <c r="K91" s="531"/>
      <c r="L91" s="21"/>
    </row>
    <row r="92" spans="1:12" s="1" customFormat="1" ht="36.950000000000003" customHeight="1" x14ac:dyDescent="0.3">
      <c r="A92" s="550"/>
      <c r="B92" s="503"/>
      <c r="C92" s="548" t="s">
        <v>177</v>
      </c>
      <c r="D92" s="550"/>
      <c r="E92" s="550"/>
      <c r="F92" s="550"/>
      <c r="G92" s="550"/>
      <c r="H92" s="550"/>
      <c r="I92" s="476"/>
      <c r="J92" s="476"/>
      <c r="K92" s="550"/>
      <c r="L92" s="21"/>
    </row>
    <row r="93" spans="1:12" s="1" customFormat="1" ht="6.95" customHeight="1" x14ac:dyDescent="0.3">
      <c r="A93" s="550"/>
      <c r="B93" s="503"/>
      <c r="C93" s="550"/>
      <c r="D93" s="550"/>
      <c r="E93" s="550"/>
      <c r="F93" s="550"/>
      <c r="G93" s="550"/>
      <c r="H93" s="550"/>
      <c r="I93" s="476"/>
      <c r="J93" s="476"/>
      <c r="K93" s="550"/>
      <c r="L93" s="21"/>
    </row>
    <row r="94" spans="1:12" s="1" customFormat="1" ht="14.45" customHeight="1" x14ac:dyDescent="0.3">
      <c r="A94" s="550"/>
      <c r="B94" s="503"/>
      <c r="C94" s="549" t="s">
        <v>18</v>
      </c>
      <c r="D94" s="550"/>
      <c r="E94" s="550"/>
      <c r="F94" s="550"/>
      <c r="G94" s="550"/>
      <c r="H94" s="550"/>
      <c r="I94" s="476"/>
      <c r="J94" s="476"/>
      <c r="K94" s="550"/>
      <c r="L94" s="21"/>
    </row>
    <row r="95" spans="1:12" s="1" customFormat="1" ht="22.5" customHeight="1" x14ac:dyDescent="0.3">
      <c r="A95" s="550"/>
      <c r="B95" s="503"/>
      <c r="C95" s="550"/>
      <c r="D95" s="550"/>
      <c r="E95" s="962" t="str">
        <f>E7</f>
        <v>Vybudování učebny praktického vyučování, Čáslavská 205, Chrudim</v>
      </c>
      <c r="F95" s="931"/>
      <c r="G95" s="931"/>
      <c r="H95" s="931"/>
      <c r="I95" s="476"/>
      <c r="J95" s="476"/>
      <c r="K95" s="550"/>
      <c r="L95" s="21"/>
    </row>
    <row r="96" spans="1:12" s="1" customFormat="1" ht="14.45" customHeight="1" x14ac:dyDescent="0.3">
      <c r="A96" s="550"/>
      <c r="B96" s="503"/>
      <c r="C96" s="549" t="s">
        <v>106</v>
      </c>
      <c r="D96" s="550"/>
      <c r="E96" s="550"/>
      <c r="F96" s="550"/>
      <c r="G96" s="550"/>
      <c r="H96" s="550"/>
      <c r="I96" s="476"/>
      <c r="J96" s="476"/>
      <c r="K96" s="550"/>
      <c r="L96" s="21"/>
    </row>
    <row r="97" spans="1:65" s="1" customFormat="1" ht="23.25" customHeight="1" x14ac:dyDescent="0.3">
      <c r="A97" s="550"/>
      <c r="B97" s="503"/>
      <c r="C97" s="550"/>
      <c r="D97" s="550"/>
      <c r="E97" s="928" t="str">
        <f>E9</f>
        <v>1 - Vybudování učebny</v>
      </c>
      <c r="F97" s="931"/>
      <c r="G97" s="931"/>
      <c r="H97" s="931"/>
      <c r="I97" s="476"/>
      <c r="J97" s="476"/>
      <c r="K97" s="550"/>
      <c r="L97" s="21"/>
    </row>
    <row r="98" spans="1:65" s="1" customFormat="1" ht="6.95" customHeight="1" x14ac:dyDescent="0.3">
      <c r="A98" s="550"/>
      <c r="B98" s="503"/>
      <c r="C98" s="550"/>
      <c r="D98" s="550"/>
      <c r="E98" s="550"/>
      <c r="F98" s="550"/>
      <c r="G98" s="550"/>
      <c r="H98" s="550"/>
      <c r="I98" s="476"/>
      <c r="J98" s="476"/>
      <c r="K98" s="550"/>
      <c r="L98" s="21"/>
    </row>
    <row r="99" spans="1:65" s="1" customFormat="1" ht="18" customHeight="1" x14ac:dyDescent="0.3">
      <c r="A99" s="550"/>
      <c r="B99" s="503"/>
      <c r="C99" s="549" t="s">
        <v>23</v>
      </c>
      <c r="D99" s="550"/>
      <c r="E99" s="550"/>
      <c r="F99" s="551" t="str">
        <f>F12</f>
        <v>Chrudim</v>
      </c>
      <c r="G99" s="550"/>
      <c r="H99" s="550"/>
      <c r="I99" s="65" t="s">
        <v>25</v>
      </c>
      <c r="J99" s="477" t="str">
        <f>IF(J12="","",J12)</f>
        <v>07.12.2016</v>
      </c>
      <c r="K99" s="550"/>
      <c r="L99" s="21"/>
    </row>
    <row r="100" spans="1:65" s="1" customFormat="1" ht="6.95" customHeight="1" x14ac:dyDescent="0.3">
      <c r="A100" s="550"/>
      <c r="B100" s="503"/>
      <c r="C100" s="550"/>
      <c r="D100" s="550"/>
      <c r="E100" s="550"/>
      <c r="F100" s="550"/>
      <c r="G100" s="550"/>
      <c r="H100" s="550"/>
      <c r="I100" s="476"/>
      <c r="J100" s="476"/>
      <c r="K100" s="550"/>
      <c r="L100" s="21"/>
    </row>
    <row r="101" spans="1:65" s="1" customFormat="1" ht="15" x14ac:dyDescent="0.3">
      <c r="A101" s="550"/>
      <c r="B101" s="503"/>
      <c r="C101" s="549" t="s">
        <v>33</v>
      </c>
      <c r="D101" s="550"/>
      <c r="E101" s="550"/>
      <c r="F101" s="551" t="str">
        <f>E15</f>
        <v>SOŠ a SOU Obchodu a služeb, Čáslavská 205, Chrudim</v>
      </c>
      <c r="G101" s="550"/>
      <c r="H101" s="550"/>
      <c r="I101" s="65" t="s">
        <v>39</v>
      </c>
      <c r="J101" s="478" t="str">
        <f>E21</f>
        <v>Projekce CZ s.r.o., Tovární 290, Chrudim</v>
      </c>
      <c r="K101" s="550"/>
      <c r="L101" s="21"/>
    </row>
    <row r="102" spans="1:65" s="1" customFormat="1" ht="14.45" customHeight="1" x14ac:dyDescent="0.3">
      <c r="A102" s="550"/>
      <c r="B102" s="503"/>
      <c r="C102" s="549" t="s">
        <v>37</v>
      </c>
      <c r="D102" s="550"/>
      <c r="E102" s="550"/>
      <c r="F102" s="551" t="str">
        <f>IF(E18="","",E18)</f>
        <v/>
      </c>
      <c r="G102" s="550"/>
      <c r="H102" s="550"/>
      <c r="I102" s="476"/>
      <c r="J102" s="476"/>
      <c r="K102" s="550"/>
      <c r="L102" s="21"/>
    </row>
    <row r="103" spans="1:65" s="1" customFormat="1" ht="10.35" customHeight="1" x14ac:dyDescent="0.3">
      <c r="A103" s="550"/>
      <c r="B103" s="503"/>
      <c r="C103" s="550"/>
      <c r="D103" s="550"/>
      <c r="E103" s="550"/>
      <c r="F103" s="550"/>
      <c r="G103" s="550"/>
      <c r="H103" s="550"/>
      <c r="I103" s="476"/>
      <c r="J103" s="476"/>
      <c r="K103" s="550"/>
      <c r="L103" s="21"/>
    </row>
    <row r="104" spans="1:65" s="9" customFormat="1" ht="29.25" customHeight="1" x14ac:dyDescent="0.3">
      <c r="A104" s="552"/>
      <c r="B104" s="553"/>
      <c r="C104" s="554" t="s">
        <v>178</v>
      </c>
      <c r="D104" s="555" t="s">
        <v>62</v>
      </c>
      <c r="E104" s="555" t="s">
        <v>58</v>
      </c>
      <c r="F104" s="555" t="s">
        <v>179</v>
      </c>
      <c r="G104" s="555" t="s">
        <v>180</v>
      </c>
      <c r="H104" s="555" t="s">
        <v>181</v>
      </c>
      <c r="I104" s="67" t="s">
        <v>182</v>
      </c>
      <c r="J104" s="479" t="s">
        <v>145</v>
      </c>
      <c r="K104" s="556" t="s">
        <v>183</v>
      </c>
      <c r="L104" s="66"/>
      <c r="M104" s="29" t="s">
        <v>184</v>
      </c>
      <c r="N104" s="30" t="s">
        <v>47</v>
      </c>
      <c r="O104" s="30" t="s">
        <v>185</v>
      </c>
      <c r="P104" s="30" t="s">
        <v>186</v>
      </c>
      <c r="Q104" s="30" t="s">
        <v>187</v>
      </c>
      <c r="R104" s="30" t="s">
        <v>188</v>
      </c>
      <c r="S104" s="30" t="s">
        <v>189</v>
      </c>
      <c r="T104" s="31" t="s">
        <v>190</v>
      </c>
    </row>
    <row r="105" spans="1:65" s="1" customFormat="1" ht="29.25" customHeight="1" x14ac:dyDescent="0.35">
      <c r="A105" s="550"/>
      <c r="B105" s="503"/>
      <c r="C105" s="557" t="s">
        <v>146</v>
      </c>
      <c r="D105" s="550"/>
      <c r="E105" s="550"/>
      <c r="F105" s="550"/>
      <c r="G105" s="550"/>
      <c r="H105" s="550"/>
      <c r="I105" s="476"/>
      <c r="J105" s="480">
        <f>BK105</f>
        <v>0</v>
      </c>
      <c r="K105" s="550"/>
      <c r="L105" s="21"/>
      <c r="M105" s="32"/>
      <c r="N105" s="26"/>
      <c r="O105" s="26"/>
      <c r="P105" s="68">
        <f>P106+P239+P671</f>
        <v>0</v>
      </c>
      <c r="Q105" s="26"/>
      <c r="R105" s="68">
        <f>R106+R239+R671</f>
        <v>53.868737724722401</v>
      </c>
      <c r="S105" s="26"/>
      <c r="T105" s="69">
        <f>T106+T239+T671</f>
        <v>17.216246499999997</v>
      </c>
      <c r="AT105" s="17" t="s">
        <v>76</v>
      </c>
      <c r="AU105" s="17" t="s">
        <v>147</v>
      </c>
      <c r="BK105" s="70">
        <f>BK106+BK239+BK671</f>
        <v>0</v>
      </c>
    </row>
    <row r="106" spans="1:65" s="10" customFormat="1" ht="37.35" customHeight="1" x14ac:dyDescent="0.35">
      <c r="A106" s="558"/>
      <c r="B106" s="559"/>
      <c r="C106" s="558"/>
      <c r="D106" s="560" t="s">
        <v>76</v>
      </c>
      <c r="E106" s="561" t="s">
        <v>191</v>
      </c>
      <c r="F106" s="561" t="s">
        <v>192</v>
      </c>
      <c r="G106" s="558"/>
      <c r="H106" s="558"/>
      <c r="I106" s="73"/>
      <c r="J106" s="481">
        <f>BK106</f>
        <v>0</v>
      </c>
      <c r="K106" s="558"/>
      <c r="L106" s="71"/>
      <c r="M106" s="74"/>
      <c r="N106" s="75"/>
      <c r="O106" s="75"/>
      <c r="P106" s="76">
        <f>P107+P117+P129+P146+P178+P226+P237</f>
        <v>0</v>
      </c>
      <c r="Q106" s="75"/>
      <c r="R106" s="76">
        <f>R107+R117+R129+R146+R178+R226+R237</f>
        <v>32.129642755796802</v>
      </c>
      <c r="S106" s="75"/>
      <c r="T106" s="77">
        <f>T107+T117+T129+T146+T178+T226+T237</f>
        <v>6.3829400000000005</v>
      </c>
      <c r="AR106" s="72" t="s">
        <v>9</v>
      </c>
      <c r="AT106" s="78" t="s">
        <v>76</v>
      </c>
      <c r="AU106" s="78" t="s">
        <v>77</v>
      </c>
      <c r="AY106" s="72" t="s">
        <v>193</v>
      </c>
      <c r="BK106" s="79">
        <f>BK107+BK117+BK129+BK146+BK178+BK226+BK237</f>
        <v>0</v>
      </c>
    </row>
    <row r="107" spans="1:65" s="10" customFormat="1" ht="19.899999999999999" customHeight="1" x14ac:dyDescent="0.3">
      <c r="A107" s="558"/>
      <c r="B107" s="559"/>
      <c r="C107" s="558"/>
      <c r="D107" s="562" t="s">
        <v>76</v>
      </c>
      <c r="E107" s="563" t="s">
        <v>84</v>
      </c>
      <c r="F107" s="563" t="s">
        <v>194</v>
      </c>
      <c r="G107" s="558"/>
      <c r="H107" s="558"/>
      <c r="I107" s="73"/>
      <c r="J107" s="482">
        <f>BK107</f>
        <v>0</v>
      </c>
      <c r="K107" s="558"/>
      <c r="L107" s="71"/>
      <c r="M107" s="74"/>
      <c r="N107" s="75"/>
      <c r="O107" s="75"/>
      <c r="P107" s="76">
        <f>SUM(P108:P116)</f>
        <v>0</v>
      </c>
      <c r="Q107" s="75"/>
      <c r="R107" s="76">
        <f>SUM(R108:R116)</f>
        <v>3.2146522237592001</v>
      </c>
      <c r="S107" s="75"/>
      <c r="T107" s="77">
        <f>SUM(T108:T116)</f>
        <v>0</v>
      </c>
      <c r="AR107" s="72" t="s">
        <v>9</v>
      </c>
      <c r="AT107" s="78" t="s">
        <v>76</v>
      </c>
      <c r="AU107" s="78" t="s">
        <v>9</v>
      </c>
      <c r="AY107" s="72" t="s">
        <v>193</v>
      </c>
      <c r="BK107" s="79">
        <f>SUM(BK108:BK116)</f>
        <v>0</v>
      </c>
    </row>
    <row r="108" spans="1:65" s="1" customFormat="1" ht="22.5" customHeight="1" x14ac:dyDescent="0.3">
      <c r="A108" s="550"/>
      <c r="B108" s="503"/>
      <c r="C108" s="564" t="s">
        <v>9</v>
      </c>
      <c r="D108" s="564" t="s">
        <v>195</v>
      </c>
      <c r="E108" s="565" t="s">
        <v>196</v>
      </c>
      <c r="F108" s="569" t="s">
        <v>197</v>
      </c>
      <c r="G108" s="567" t="s">
        <v>198</v>
      </c>
      <c r="H108" s="568">
        <v>1.2130000000000001</v>
      </c>
      <c r="I108" s="80"/>
      <c r="J108" s="81">
        <f>ROUND(I108*H108,0)</f>
        <v>0</v>
      </c>
      <c r="K108" s="569" t="s">
        <v>199</v>
      </c>
      <c r="L108" s="21"/>
      <c r="M108" s="82" t="s">
        <v>3</v>
      </c>
      <c r="N108" s="83" t="s">
        <v>48</v>
      </c>
      <c r="O108" s="22"/>
      <c r="P108" s="84">
        <f>O108*H108</f>
        <v>0</v>
      </c>
      <c r="Q108" s="84">
        <v>2.2563422040000001</v>
      </c>
      <c r="R108" s="84">
        <f>Q108*H108</f>
        <v>2.7369430934520005</v>
      </c>
      <c r="S108" s="84">
        <v>0</v>
      </c>
      <c r="T108" s="85">
        <f>S108*H108</f>
        <v>0</v>
      </c>
      <c r="AR108" s="17" t="s">
        <v>200</v>
      </c>
      <c r="AT108" s="17" t="s">
        <v>195</v>
      </c>
      <c r="AU108" s="17" t="s">
        <v>84</v>
      </c>
      <c r="AY108" s="17" t="s">
        <v>193</v>
      </c>
      <c r="BE108" s="86">
        <f>IF(N108="základní",J108,0)</f>
        <v>0</v>
      </c>
      <c r="BF108" s="86">
        <f>IF(N108="snížená",J108,0)</f>
        <v>0</v>
      </c>
      <c r="BG108" s="86">
        <f>IF(N108="zákl. přenesená",J108,0)</f>
        <v>0</v>
      </c>
      <c r="BH108" s="86">
        <f>IF(N108="sníž. přenesená",J108,0)</f>
        <v>0</v>
      </c>
      <c r="BI108" s="86">
        <f>IF(N108="nulová",J108,0)</f>
        <v>0</v>
      </c>
      <c r="BJ108" s="17" t="s">
        <v>9</v>
      </c>
      <c r="BK108" s="86">
        <f>ROUND(I108*H108,0)</f>
        <v>0</v>
      </c>
      <c r="BL108" s="17" t="s">
        <v>200</v>
      </c>
      <c r="BM108" s="17" t="s">
        <v>201</v>
      </c>
    </row>
    <row r="109" spans="1:65" s="11" customFormat="1" x14ac:dyDescent="0.3">
      <c r="A109" s="570"/>
      <c r="B109" s="571"/>
      <c r="C109" s="570"/>
      <c r="D109" s="572" t="s">
        <v>202</v>
      </c>
      <c r="E109" s="573" t="s">
        <v>3</v>
      </c>
      <c r="F109" s="574" t="s">
        <v>203</v>
      </c>
      <c r="G109" s="570"/>
      <c r="H109" s="575">
        <v>1.2130000000000001</v>
      </c>
      <c r="I109" s="89"/>
      <c r="J109" s="89"/>
      <c r="K109" s="570"/>
      <c r="L109" s="87"/>
      <c r="M109" s="90"/>
      <c r="N109" s="91"/>
      <c r="O109" s="91"/>
      <c r="P109" s="91"/>
      <c r="Q109" s="91"/>
      <c r="R109" s="91"/>
      <c r="S109" s="91"/>
      <c r="T109" s="92"/>
      <c r="AT109" s="88" t="s">
        <v>202</v>
      </c>
      <c r="AU109" s="88" t="s">
        <v>84</v>
      </c>
      <c r="AV109" s="11" t="s">
        <v>84</v>
      </c>
      <c r="AW109" s="11" t="s">
        <v>41</v>
      </c>
      <c r="AX109" s="11" t="s">
        <v>77</v>
      </c>
      <c r="AY109" s="88" t="s">
        <v>193</v>
      </c>
    </row>
    <row r="110" spans="1:65" s="12" customFormat="1" x14ac:dyDescent="0.3">
      <c r="A110" s="576"/>
      <c r="B110" s="577"/>
      <c r="C110" s="576"/>
      <c r="D110" s="578" t="s">
        <v>202</v>
      </c>
      <c r="E110" s="579" t="s">
        <v>3</v>
      </c>
      <c r="F110" s="580" t="s">
        <v>204</v>
      </c>
      <c r="G110" s="576"/>
      <c r="H110" s="581">
        <v>1.2130000000000001</v>
      </c>
      <c r="I110" s="94"/>
      <c r="J110" s="94"/>
      <c r="K110" s="576"/>
      <c r="L110" s="93"/>
      <c r="M110" s="95"/>
      <c r="N110" s="96"/>
      <c r="O110" s="96"/>
      <c r="P110" s="96"/>
      <c r="Q110" s="96"/>
      <c r="R110" s="96"/>
      <c r="S110" s="96"/>
      <c r="T110" s="97"/>
      <c r="AT110" s="98" t="s">
        <v>202</v>
      </c>
      <c r="AU110" s="98" t="s">
        <v>84</v>
      </c>
      <c r="AV110" s="12" t="s">
        <v>205</v>
      </c>
      <c r="AW110" s="12" t="s">
        <v>41</v>
      </c>
      <c r="AX110" s="12" t="s">
        <v>9</v>
      </c>
      <c r="AY110" s="98" t="s">
        <v>193</v>
      </c>
    </row>
    <row r="111" spans="1:65" s="1" customFormat="1" ht="22.5" customHeight="1" x14ac:dyDescent="0.3">
      <c r="A111" s="550"/>
      <c r="B111" s="503"/>
      <c r="C111" s="564" t="s">
        <v>84</v>
      </c>
      <c r="D111" s="564" t="s">
        <v>195</v>
      </c>
      <c r="E111" s="565" t="s">
        <v>206</v>
      </c>
      <c r="F111" s="569" t="s">
        <v>207</v>
      </c>
      <c r="G111" s="567" t="s">
        <v>198</v>
      </c>
      <c r="H111" s="568">
        <v>0.19</v>
      </c>
      <c r="I111" s="80"/>
      <c r="J111" s="81">
        <f>ROUND(I111*H111,0)</f>
        <v>0</v>
      </c>
      <c r="K111" s="569" t="s">
        <v>199</v>
      </c>
      <c r="L111" s="21"/>
      <c r="M111" s="82" t="s">
        <v>3</v>
      </c>
      <c r="N111" s="83" t="s">
        <v>48</v>
      </c>
      <c r="O111" s="22"/>
      <c r="P111" s="84">
        <f>O111*H111</f>
        <v>0</v>
      </c>
      <c r="Q111" s="84">
        <v>2.4532922039999998</v>
      </c>
      <c r="R111" s="84">
        <f>Q111*H111</f>
        <v>0.46612551875999997</v>
      </c>
      <c r="S111" s="84">
        <v>0</v>
      </c>
      <c r="T111" s="85">
        <f>S111*H111</f>
        <v>0</v>
      </c>
      <c r="AR111" s="17" t="s">
        <v>200</v>
      </c>
      <c r="AT111" s="17" t="s">
        <v>195</v>
      </c>
      <c r="AU111" s="17" t="s">
        <v>84</v>
      </c>
      <c r="AY111" s="17" t="s">
        <v>193</v>
      </c>
      <c r="BE111" s="86">
        <f>IF(N111="základní",J111,0)</f>
        <v>0</v>
      </c>
      <c r="BF111" s="86">
        <f>IF(N111="snížená",J111,0)</f>
        <v>0</v>
      </c>
      <c r="BG111" s="86">
        <f>IF(N111="zákl. přenesená",J111,0)</f>
        <v>0</v>
      </c>
      <c r="BH111" s="86">
        <f>IF(N111="sníž. přenesená",J111,0)</f>
        <v>0</v>
      </c>
      <c r="BI111" s="86">
        <f>IF(N111="nulová",J111,0)</f>
        <v>0</v>
      </c>
      <c r="BJ111" s="17" t="s">
        <v>9</v>
      </c>
      <c r="BK111" s="86">
        <f>ROUND(I111*H111,0)</f>
        <v>0</v>
      </c>
      <c r="BL111" s="17" t="s">
        <v>200</v>
      </c>
      <c r="BM111" s="17" t="s">
        <v>208</v>
      </c>
    </row>
    <row r="112" spans="1:65" s="11" customFormat="1" x14ac:dyDescent="0.3">
      <c r="A112" s="570"/>
      <c r="B112" s="571"/>
      <c r="C112" s="570"/>
      <c r="D112" s="572" t="s">
        <v>202</v>
      </c>
      <c r="E112" s="573" t="s">
        <v>3</v>
      </c>
      <c r="F112" s="574" t="s">
        <v>209</v>
      </c>
      <c r="G112" s="570"/>
      <c r="H112" s="575">
        <v>0.19</v>
      </c>
      <c r="I112" s="89"/>
      <c r="J112" s="89"/>
      <c r="K112" s="570"/>
      <c r="L112" s="87"/>
      <c r="M112" s="90"/>
      <c r="N112" s="91"/>
      <c r="O112" s="91"/>
      <c r="P112" s="91"/>
      <c r="Q112" s="91"/>
      <c r="R112" s="91"/>
      <c r="S112" s="91"/>
      <c r="T112" s="92"/>
      <c r="AT112" s="88" t="s">
        <v>202</v>
      </c>
      <c r="AU112" s="88" t="s">
        <v>84</v>
      </c>
      <c r="AV112" s="11" t="s">
        <v>84</v>
      </c>
      <c r="AW112" s="11" t="s">
        <v>41</v>
      </c>
      <c r="AX112" s="11" t="s">
        <v>77</v>
      </c>
      <c r="AY112" s="88" t="s">
        <v>193</v>
      </c>
    </row>
    <row r="113" spans="1:65" s="12" customFormat="1" x14ac:dyDescent="0.3">
      <c r="A113" s="576"/>
      <c r="B113" s="577"/>
      <c r="C113" s="576"/>
      <c r="D113" s="578" t="s">
        <v>202</v>
      </c>
      <c r="E113" s="579" t="s">
        <v>3</v>
      </c>
      <c r="F113" s="580" t="s">
        <v>204</v>
      </c>
      <c r="G113" s="576"/>
      <c r="H113" s="581">
        <v>0.19</v>
      </c>
      <c r="I113" s="94"/>
      <c r="J113" s="94"/>
      <c r="K113" s="576"/>
      <c r="L113" s="93"/>
      <c r="M113" s="95"/>
      <c r="N113" s="96"/>
      <c r="O113" s="96"/>
      <c r="P113" s="96"/>
      <c r="Q113" s="96"/>
      <c r="R113" s="96"/>
      <c r="S113" s="96"/>
      <c r="T113" s="97"/>
      <c r="AT113" s="98" t="s">
        <v>202</v>
      </c>
      <c r="AU113" s="98" t="s">
        <v>84</v>
      </c>
      <c r="AV113" s="12" t="s">
        <v>205</v>
      </c>
      <c r="AW113" s="12" t="s">
        <v>41</v>
      </c>
      <c r="AX113" s="12" t="s">
        <v>9</v>
      </c>
      <c r="AY113" s="98" t="s">
        <v>193</v>
      </c>
    </row>
    <row r="114" spans="1:65" s="1" customFormat="1" ht="22.5" customHeight="1" x14ac:dyDescent="0.3">
      <c r="A114" s="550"/>
      <c r="B114" s="503"/>
      <c r="C114" s="564" t="s">
        <v>205</v>
      </c>
      <c r="D114" s="564" t="s">
        <v>195</v>
      </c>
      <c r="E114" s="565" t="s">
        <v>210</v>
      </c>
      <c r="F114" s="569" t="s">
        <v>211</v>
      </c>
      <c r="G114" s="567" t="s">
        <v>212</v>
      </c>
      <c r="H114" s="568">
        <v>1.0999999999999999E-2</v>
      </c>
      <c r="I114" s="80"/>
      <c r="J114" s="81">
        <f>ROUND(I114*H114,0)</f>
        <v>0</v>
      </c>
      <c r="K114" s="569" t="s">
        <v>199</v>
      </c>
      <c r="L114" s="21"/>
      <c r="M114" s="82" t="s">
        <v>3</v>
      </c>
      <c r="N114" s="83" t="s">
        <v>48</v>
      </c>
      <c r="O114" s="22"/>
      <c r="P114" s="84">
        <f>O114*H114</f>
        <v>0</v>
      </c>
      <c r="Q114" s="84">
        <v>1.0530555952</v>
      </c>
      <c r="R114" s="84">
        <f>Q114*H114</f>
        <v>1.1583611547199999E-2</v>
      </c>
      <c r="S114" s="84">
        <v>0</v>
      </c>
      <c r="T114" s="85">
        <f>S114*H114</f>
        <v>0</v>
      </c>
      <c r="AR114" s="17" t="s">
        <v>200</v>
      </c>
      <c r="AT114" s="17" t="s">
        <v>195</v>
      </c>
      <c r="AU114" s="17" t="s">
        <v>84</v>
      </c>
      <c r="AY114" s="17" t="s">
        <v>193</v>
      </c>
      <c r="BE114" s="86">
        <f>IF(N114="základní",J114,0)</f>
        <v>0</v>
      </c>
      <c r="BF114" s="86">
        <f>IF(N114="snížená",J114,0)</f>
        <v>0</v>
      </c>
      <c r="BG114" s="86">
        <f>IF(N114="zákl. přenesená",J114,0)</f>
        <v>0</v>
      </c>
      <c r="BH114" s="86">
        <f>IF(N114="sníž. přenesená",J114,0)</f>
        <v>0</v>
      </c>
      <c r="BI114" s="86">
        <f>IF(N114="nulová",J114,0)</f>
        <v>0</v>
      </c>
      <c r="BJ114" s="17" t="s">
        <v>9</v>
      </c>
      <c r="BK114" s="86">
        <f>ROUND(I114*H114,0)</f>
        <v>0</v>
      </c>
      <c r="BL114" s="17" t="s">
        <v>200</v>
      </c>
      <c r="BM114" s="17" t="s">
        <v>213</v>
      </c>
    </row>
    <row r="115" spans="1:65" s="11" customFormat="1" x14ac:dyDescent="0.3">
      <c r="A115" s="570"/>
      <c r="B115" s="571"/>
      <c r="C115" s="570"/>
      <c r="D115" s="572" t="s">
        <v>202</v>
      </c>
      <c r="E115" s="573" t="s">
        <v>3</v>
      </c>
      <c r="F115" s="574" t="s">
        <v>214</v>
      </c>
      <c r="G115" s="570"/>
      <c r="H115" s="575">
        <v>1.0999999999999999E-2</v>
      </c>
      <c r="I115" s="89"/>
      <c r="J115" s="89"/>
      <c r="K115" s="570"/>
      <c r="L115" s="87"/>
      <c r="M115" s="90"/>
      <c r="N115" s="91"/>
      <c r="O115" s="91"/>
      <c r="P115" s="91"/>
      <c r="Q115" s="91"/>
      <c r="R115" s="91"/>
      <c r="S115" s="91"/>
      <c r="T115" s="92"/>
      <c r="AT115" s="88" t="s">
        <v>202</v>
      </c>
      <c r="AU115" s="88" t="s">
        <v>84</v>
      </c>
      <c r="AV115" s="11" t="s">
        <v>84</v>
      </c>
      <c r="AW115" s="11" t="s">
        <v>41</v>
      </c>
      <c r="AX115" s="11" t="s">
        <v>77</v>
      </c>
      <c r="AY115" s="88" t="s">
        <v>193</v>
      </c>
    </row>
    <row r="116" spans="1:65" s="12" customFormat="1" x14ac:dyDescent="0.3">
      <c r="A116" s="576"/>
      <c r="B116" s="577"/>
      <c r="C116" s="576"/>
      <c r="D116" s="572" t="s">
        <v>202</v>
      </c>
      <c r="E116" s="582" t="s">
        <v>3</v>
      </c>
      <c r="F116" s="583" t="s">
        <v>204</v>
      </c>
      <c r="G116" s="576"/>
      <c r="H116" s="584">
        <v>1.0999999999999999E-2</v>
      </c>
      <c r="I116" s="94"/>
      <c r="J116" s="94"/>
      <c r="K116" s="576"/>
      <c r="L116" s="93"/>
      <c r="M116" s="95"/>
      <c r="N116" s="96"/>
      <c r="O116" s="96"/>
      <c r="P116" s="96"/>
      <c r="Q116" s="96"/>
      <c r="R116" s="96"/>
      <c r="S116" s="96"/>
      <c r="T116" s="97"/>
      <c r="AT116" s="98" t="s">
        <v>202</v>
      </c>
      <c r="AU116" s="98" t="s">
        <v>84</v>
      </c>
      <c r="AV116" s="12" t="s">
        <v>205</v>
      </c>
      <c r="AW116" s="12" t="s">
        <v>41</v>
      </c>
      <c r="AX116" s="12" t="s">
        <v>9</v>
      </c>
      <c r="AY116" s="98" t="s">
        <v>193</v>
      </c>
    </row>
    <row r="117" spans="1:65" s="10" customFormat="1" ht="29.85" customHeight="1" x14ac:dyDescent="0.3">
      <c r="A117" s="558"/>
      <c r="B117" s="559"/>
      <c r="C117" s="558"/>
      <c r="D117" s="562" t="s">
        <v>76</v>
      </c>
      <c r="E117" s="563" t="s">
        <v>205</v>
      </c>
      <c r="F117" s="563" t="s">
        <v>215</v>
      </c>
      <c r="G117" s="558"/>
      <c r="H117" s="558"/>
      <c r="I117" s="73"/>
      <c r="J117" s="482">
        <f>BK117</f>
        <v>0</v>
      </c>
      <c r="K117" s="558"/>
      <c r="L117" s="71"/>
      <c r="M117" s="74"/>
      <c r="N117" s="75"/>
      <c r="O117" s="75"/>
      <c r="P117" s="76">
        <f>SUM(P118:P128)</f>
        <v>0</v>
      </c>
      <c r="Q117" s="75"/>
      <c r="R117" s="76">
        <f>SUM(R118:R128)</f>
        <v>1.722899492</v>
      </c>
      <c r="S117" s="75"/>
      <c r="T117" s="77">
        <f>SUM(T118:T128)</f>
        <v>0</v>
      </c>
      <c r="AR117" s="72" t="s">
        <v>9</v>
      </c>
      <c r="AT117" s="78" t="s">
        <v>76</v>
      </c>
      <c r="AU117" s="78" t="s">
        <v>9</v>
      </c>
      <c r="AY117" s="72" t="s">
        <v>193</v>
      </c>
      <c r="BK117" s="79">
        <f>SUM(BK118:BK128)</f>
        <v>0</v>
      </c>
    </row>
    <row r="118" spans="1:65" s="1" customFormat="1" ht="22.5" customHeight="1" x14ac:dyDescent="0.3">
      <c r="A118" s="550"/>
      <c r="B118" s="503"/>
      <c r="C118" s="564" t="s">
        <v>200</v>
      </c>
      <c r="D118" s="564" t="s">
        <v>195</v>
      </c>
      <c r="E118" s="565" t="s">
        <v>216</v>
      </c>
      <c r="F118" s="569" t="s">
        <v>217</v>
      </c>
      <c r="G118" s="567" t="s">
        <v>198</v>
      </c>
      <c r="H118" s="568">
        <v>0.79100000000000004</v>
      </c>
      <c r="I118" s="80"/>
      <c r="J118" s="81">
        <f>ROUND(I118*H118,0)</f>
        <v>0</v>
      </c>
      <c r="K118" s="569" t="s">
        <v>199</v>
      </c>
      <c r="L118" s="21"/>
      <c r="M118" s="82" t="s">
        <v>3</v>
      </c>
      <c r="N118" s="83" t="s">
        <v>48</v>
      </c>
      <c r="O118" s="22"/>
      <c r="P118" s="84">
        <f>O118*H118</f>
        <v>0</v>
      </c>
      <c r="Q118" s="84">
        <v>1.8774999999999999</v>
      </c>
      <c r="R118" s="84">
        <f>Q118*H118</f>
        <v>1.4851025</v>
      </c>
      <c r="S118" s="84">
        <v>0</v>
      </c>
      <c r="T118" s="85">
        <f>S118*H118</f>
        <v>0</v>
      </c>
      <c r="AR118" s="17" t="s">
        <v>200</v>
      </c>
      <c r="AT118" s="17" t="s">
        <v>195</v>
      </c>
      <c r="AU118" s="17" t="s">
        <v>84</v>
      </c>
      <c r="AY118" s="17" t="s">
        <v>193</v>
      </c>
      <c r="BE118" s="86">
        <f>IF(N118="základní",J118,0)</f>
        <v>0</v>
      </c>
      <c r="BF118" s="86">
        <f>IF(N118="snížená",J118,0)</f>
        <v>0</v>
      </c>
      <c r="BG118" s="86">
        <f>IF(N118="zákl. přenesená",J118,0)</f>
        <v>0</v>
      </c>
      <c r="BH118" s="86">
        <f>IF(N118="sníž. přenesená",J118,0)</f>
        <v>0</v>
      </c>
      <c r="BI118" s="86">
        <f>IF(N118="nulová",J118,0)</f>
        <v>0</v>
      </c>
      <c r="BJ118" s="17" t="s">
        <v>9</v>
      </c>
      <c r="BK118" s="86">
        <f>ROUND(I118*H118,0)</f>
        <v>0</v>
      </c>
      <c r="BL118" s="17" t="s">
        <v>200</v>
      </c>
      <c r="BM118" s="17" t="s">
        <v>218</v>
      </c>
    </row>
    <row r="119" spans="1:65" s="11" customFormat="1" x14ac:dyDescent="0.3">
      <c r="A119" s="570"/>
      <c r="B119" s="571"/>
      <c r="C119" s="570"/>
      <c r="D119" s="572" t="s">
        <v>202</v>
      </c>
      <c r="E119" s="573" t="s">
        <v>3</v>
      </c>
      <c r="F119" s="574" t="s">
        <v>219</v>
      </c>
      <c r="G119" s="570"/>
      <c r="H119" s="575">
        <v>0.35099999999999998</v>
      </c>
      <c r="I119" s="89"/>
      <c r="J119" s="89"/>
      <c r="K119" s="570"/>
      <c r="L119" s="87"/>
      <c r="M119" s="90"/>
      <c r="N119" s="91"/>
      <c r="O119" s="91"/>
      <c r="P119" s="91"/>
      <c r="Q119" s="91"/>
      <c r="R119" s="91"/>
      <c r="S119" s="91"/>
      <c r="T119" s="92"/>
      <c r="AT119" s="88" t="s">
        <v>202</v>
      </c>
      <c r="AU119" s="88" t="s">
        <v>84</v>
      </c>
      <c r="AV119" s="11" t="s">
        <v>84</v>
      </c>
      <c r="AW119" s="11" t="s">
        <v>41</v>
      </c>
      <c r="AX119" s="11" t="s">
        <v>77</v>
      </c>
      <c r="AY119" s="88" t="s">
        <v>193</v>
      </c>
    </row>
    <row r="120" spans="1:65" s="11" customFormat="1" x14ac:dyDescent="0.3">
      <c r="A120" s="570"/>
      <c r="B120" s="571"/>
      <c r="C120" s="570"/>
      <c r="D120" s="572" t="s">
        <v>202</v>
      </c>
      <c r="E120" s="573" t="s">
        <v>3</v>
      </c>
      <c r="F120" s="574" t="s">
        <v>220</v>
      </c>
      <c r="G120" s="570"/>
      <c r="H120" s="575">
        <v>0.44</v>
      </c>
      <c r="I120" s="89"/>
      <c r="J120" s="89"/>
      <c r="K120" s="570"/>
      <c r="L120" s="87"/>
      <c r="M120" s="90"/>
      <c r="N120" s="91"/>
      <c r="O120" s="91"/>
      <c r="P120" s="91"/>
      <c r="Q120" s="91"/>
      <c r="R120" s="91"/>
      <c r="S120" s="91"/>
      <c r="T120" s="92"/>
      <c r="AT120" s="88" t="s">
        <v>202</v>
      </c>
      <c r="AU120" s="88" t="s">
        <v>84</v>
      </c>
      <c r="AV120" s="11" t="s">
        <v>84</v>
      </c>
      <c r="AW120" s="11" t="s">
        <v>41</v>
      </c>
      <c r="AX120" s="11" t="s">
        <v>77</v>
      </c>
      <c r="AY120" s="88" t="s">
        <v>193</v>
      </c>
    </row>
    <row r="121" spans="1:65" s="12" customFormat="1" x14ac:dyDescent="0.3">
      <c r="A121" s="576"/>
      <c r="B121" s="577"/>
      <c r="C121" s="576"/>
      <c r="D121" s="578" t="s">
        <v>202</v>
      </c>
      <c r="E121" s="579" t="s">
        <v>3</v>
      </c>
      <c r="F121" s="580" t="s">
        <v>221</v>
      </c>
      <c r="G121" s="576"/>
      <c r="H121" s="581">
        <v>0.79100000000000004</v>
      </c>
      <c r="I121" s="94"/>
      <c r="J121" s="94"/>
      <c r="K121" s="576"/>
      <c r="L121" s="93"/>
      <c r="M121" s="95"/>
      <c r="N121" s="96"/>
      <c r="O121" s="96"/>
      <c r="P121" s="96"/>
      <c r="Q121" s="96"/>
      <c r="R121" s="96"/>
      <c r="S121" s="96"/>
      <c r="T121" s="97"/>
      <c r="AT121" s="98" t="s">
        <v>202</v>
      </c>
      <c r="AU121" s="98" t="s">
        <v>84</v>
      </c>
      <c r="AV121" s="12" t="s">
        <v>205</v>
      </c>
      <c r="AW121" s="12" t="s">
        <v>41</v>
      </c>
      <c r="AX121" s="12" t="s">
        <v>9</v>
      </c>
      <c r="AY121" s="98" t="s">
        <v>193</v>
      </c>
    </row>
    <row r="122" spans="1:65" s="1" customFormat="1" ht="22.5" customHeight="1" x14ac:dyDescent="0.3">
      <c r="A122" s="550"/>
      <c r="B122" s="503"/>
      <c r="C122" s="564" t="s">
        <v>222</v>
      </c>
      <c r="D122" s="564" t="s">
        <v>195</v>
      </c>
      <c r="E122" s="565" t="s">
        <v>223</v>
      </c>
      <c r="F122" s="569" t="s">
        <v>224</v>
      </c>
      <c r="G122" s="567" t="s">
        <v>212</v>
      </c>
      <c r="H122" s="568">
        <v>0.216</v>
      </c>
      <c r="I122" s="80"/>
      <c r="J122" s="81">
        <f>ROUND(I122*H122,0)</f>
        <v>0</v>
      </c>
      <c r="K122" s="569" t="s">
        <v>199</v>
      </c>
      <c r="L122" s="21"/>
      <c r="M122" s="82" t="s">
        <v>3</v>
      </c>
      <c r="N122" s="83" t="s">
        <v>48</v>
      </c>
      <c r="O122" s="22"/>
      <c r="P122" s="84">
        <f>O122*H122</f>
        <v>0</v>
      </c>
      <c r="Q122" s="84">
        <v>1.0900000000000001</v>
      </c>
      <c r="R122" s="84">
        <f>Q122*H122</f>
        <v>0.23544000000000001</v>
      </c>
      <c r="S122" s="84">
        <v>0</v>
      </c>
      <c r="T122" s="85">
        <f>S122*H122</f>
        <v>0</v>
      </c>
      <c r="AR122" s="17" t="s">
        <v>200</v>
      </c>
      <c r="AT122" s="17" t="s">
        <v>195</v>
      </c>
      <c r="AU122" s="17" t="s">
        <v>84</v>
      </c>
      <c r="AY122" s="17" t="s">
        <v>193</v>
      </c>
      <c r="BE122" s="86">
        <f>IF(N122="základní",J122,0)</f>
        <v>0</v>
      </c>
      <c r="BF122" s="86">
        <f>IF(N122="snížená",J122,0)</f>
        <v>0</v>
      </c>
      <c r="BG122" s="86">
        <f>IF(N122="zákl. přenesená",J122,0)</f>
        <v>0</v>
      </c>
      <c r="BH122" s="86">
        <f>IF(N122="sníž. přenesená",J122,0)</f>
        <v>0</v>
      </c>
      <c r="BI122" s="86">
        <f>IF(N122="nulová",J122,0)</f>
        <v>0</v>
      </c>
      <c r="BJ122" s="17" t="s">
        <v>9</v>
      </c>
      <c r="BK122" s="86">
        <f>ROUND(I122*H122,0)</f>
        <v>0</v>
      </c>
      <c r="BL122" s="17" t="s">
        <v>200</v>
      </c>
      <c r="BM122" s="17" t="s">
        <v>225</v>
      </c>
    </row>
    <row r="123" spans="1:65" s="11" customFormat="1" x14ac:dyDescent="0.3">
      <c r="A123" s="570"/>
      <c r="B123" s="571"/>
      <c r="C123" s="570"/>
      <c r="D123" s="572" t="s">
        <v>202</v>
      </c>
      <c r="E123" s="573" t="s">
        <v>3</v>
      </c>
      <c r="F123" s="574" t="s">
        <v>226</v>
      </c>
      <c r="G123" s="570"/>
      <c r="H123" s="575">
        <v>0.13300000000000001</v>
      </c>
      <c r="I123" s="89"/>
      <c r="J123" s="89"/>
      <c r="K123" s="570"/>
      <c r="L123" s="87"/>
      <c r="M123" s="90"/>
      <c r="N123" s="91"/>
      <c r="O123" s="91"/>
      <c r="P123" s="91"/>
      <c r="Q123" s="91"/>
      <c r="R123" s="91"/>
      <c r="S123" s="91"/>
      <c r="T123" s="92"/>
      <c r="AT123" s="88" t="s">
        <v>202</v>
      </c>
      <c r="AU123" s="88" t="s">
        <v>84</v>
      </c>
      <c r="AV123" s="11" t="s">
        <v>84</v>
      </c>
      <c r="AW123" s="11" t="s">
        <v>41</v>
      </c>
      <c r="AX123" s="11" t="s">
        <v>77</v>
      </c>
      <c r="AY123" s="88" t="s">
        <v>193</v>
      </c>
    </row>
    <row r="124" spans="1:65" s="11" customFormat="1" x14ac:dyDescent="0.3">
      <c r="A124" s="570"/>
      <c r="B124" s="571"/>
      <c r="C124" s="570"/>
      <c r="D124" s="572" t="s">
        <v>202</v>
      </c>
      <c r="E124" s="573" t="s">
        <v>3</v>
      </c>
      <c r="F124" s="574" t="s">
        <v>227</v>
      </c>
      <c r="G124" s="570"/>
      <c r="H124" s="575">
        <v>7.2999999999999995E-2</v>
      </c>
      <c r="I124" s="89"/>
      <c r="J124" s="89"/>
      <c r="K124" s="570"/>
      <c r="L124" s="87"/>
      <c r="M124" s="90"/>
      <c r="N124" s="91"/>
      <c r="O124" s="91"/>
      <c r="P124" s="91"/>
      <c r="Q124" s="91"/>
      <c r="R124" s="91"/>
      <c r="S124" s="91"/>
      <c r="T124" s="92"/>
      <c r="AT124" s="88" t="s">
        <v>202</v>
      </c>
      <c r="AU124" s="88" t="s">
        <v>84</v>
      </c>
      <c r="AV124" s="11" t="s">
        <v>84</v>
      </c>
      <c r="AW124" s="11" t="s">
        <v>41</v>
      </c>
      <c r="AX124" s="11" t="s">
        <v>77</v>
      </c>
      <c r="AY124" s="88" t="s">
        <v>193</v>
      </c>
    </row>
    <row r="125" spans="1:65" s="11" customFormat="1" x14ac:dyDescent="0.3">
      <c r="A125" s="570"/>
      <c r="B125" s="571"/>
      <c r="C125" s="570"/>
      <c r="D125" s="572" t="s">
        <v>202</v>
      </c>
      <c r="E125" s="573" t="s">
        <v>3</v>
      </c>
      <c r="F125" s="574" t="s">
        <v>228</v>
      </c>
      <c r="G125" s="570"/>
      <c r="H125" s="575">
        <v>0.01</v>
      </c>
      <c r="I125" s="89"/>
      <c r="J125" s="89"/>
      <c r="K125" s="570"/>
      <c r="L125" s="87"/>
      <c r="M125" s="90"/>
      <c r="N125" s="91"/>
      <c r="O125" s="91"/>
      <c r="P125" s="91"/>
      <c r="Q125" s="91"/>
      <c r="R125" s="91"/>
      <c r="S125" s="91"/>
      <c r="T125" s="92"/>
      <c r="AT125" s="88" t="s">
        <v>202</v>
      </c>
      <c r="AU125" s="88" t="s">
        <v>84</v>
      </c>
      <c r="AV125" s="11" t="s">
        <v>84</v>
      </c>
      <c r="AW125" s="11" t="s">
        <v>41</v>
      </c>
      <c r="AX125" s="11" t="s">
        <v>77</v>
      </c>
      <c r="AY125" s="88" t="s">
        <v>193</v>
      </c>
    </row>
    <row r="126" spans="1:65" s="12" customFormat="1" x14ac:dyDescent="0.3">
      <c r="A126" s="576"/>
      <c r="B126" s="577"/>
      <c r="C126" s="576"/>
      <c r="D126" s="578" t="s">
        <v>202</v>
      </c>
      <c r="E126" s="579" t="s">
        <v>3</v>
      </c>
      <c r="F126" s="580" t="s">
        <v>221</v>
      </c>
      <c r="G126" s="576"/>
      <c r="H126" s="581">
        <v>0.216</v>
      </c>
      <c r="I126" s="94"/>
      <c r="J126" s="94"/>
      <c r="K126" s="576"/>
      <c r="L126" s="93"/>
      <c r="M126" s="95"/>
      <c r="N126" s="96"/>
      <c r="O126" s="96"/>
      <c r="P126" s="96"/>
      <c r="Q126" s="96"/>
      <c r="R126" s="96"/>
      <c r="S126" s="96"/>
      <c r="T126" s="97"/>
      <c r="AT126" s="98" t="s">
        <v>202</v>
      </c>
      <c r="AU126" s="98" t="s">
        <v>84</v>
      </c>
      <c r="AV126" s="12" t="s">
        <v>205</v>
      </c>
      <c r="AW126" s="12" t="s">
        <v>41</v>
      </c>
      <c r="AX126" s="12" t="s">
        <v>9</v>
      </c>
      <c r="AY126" s="98" t="s">
        <v>193</v>
      </c>
    </row>
    <row r="127" spans="1:65" s="1" customFormat="1" ht="31.5" customHeight="1" x14ac:dyDescent="0.3">
      <c r="A127" s="550"/>
      <c r="B127" s="503"/>
      <c r="C127" s="564" t="s">
        <v>229</v>
      </c>
      <c r="D127" s="564" t="s">
        <v>195</v>
      </c>
      <c r="E127" s="565" t="s">
        <v>230</v>
      </c>
      <c r="F127" s="569" t="s">
        <v>231</v>
      </c>
      <c r="G127" s="567" t="s">
        <v>232</v>
      </c>
      <c r="H127" s="568">
        <v>4.95</v>
      </c>
      <c r="I127" s="80"/>
      <c r="J127" s="81">
        <f>ROUND(I127*H127,0)</f>
        <v>0</v>
      </c>
      <c r="K127" s="569" t="s">
        <v>199</v>
      </c>
      <c r="L127" s="21"/>
      <c r="M127" s="82" t="s">
        <v>3</v>
      </c>
      <c r="N127" s="83" t="s">
        <v>48</v>
      </c>
      <c r="O127" s="22"/>
      <c r="P127" s="84">
        <f>O127*H127</f>
        <v>0</v>
      </c>
      <c r="Q127" s="84">
        <v>4.7615999999999999E-4</v>
      </c>
      <c r="R127" s="84">
        <f>Q127*H127</f>
        <v>2.356992E-3</v>
      </c>
      <c r="S127" s="84">
        <v>0</v>
      </c>
      <c r="T127" s="85">
        <f>S127*H127</f>
        <v>0</v>
      </c>
      <c r="AR127" s="17" t="s">
        <v>200</v>
      </c>
      <c r="AT127" s="17" t="s">
        <v>195</v>
      </c>
      <c r="AU127" s="17" t="s">
        <v>84</v>
      </c>
      <c r="AY127" s="17" t="s">
        <v>193</v>
      </c>
      <c r="BE127" s="86">
        <f>IF(N127="základní",J127,0)</f>
        <v>0</v>
      </c>
      <c r="BF127" s="86">
        <f>IF(N127="snížená",J127,0)</f>
        <v>0</v>
      </c>
      <c r="BG127" s="86">
        <f>IF(N127="zákl. přenesená",J127,0)</f>
        <v>0</v>
      </c>
      <c r="BH127" s="86">
        <f>IF(N127="sníž. přenesená",J127,0)</f>
        <v>0</v>
      </c>
      <c r="BI127" s="86">
        <f>IF(N127="nulová",J127,0)</f>
        <v>0</v>
      </c>
      <c r="BJ127" s="17" t="s">
        <v>9</v>
      </c>
      <c r="BK127" s="86">
        <f>ROUND(I127*H127,0)</f>
        <v>0</v>
      </c>
      <c r="BL127" s="17" t="s">
        <v>200</v>
      </c>
      <c r="BM127" s="17" t="s">
        <v>233</v>
      </c>
    </row>
    <row r="128" spans="1:65" s="11" customFormat="1" x14ac:dyDescent="0.3">
      <c r="A128" s="570"/>
      <c r="B128" s="571"/>
      <c r="C128" s="570"/>
      <c r="D128" s="572" t="s">
        <v>202</v>
      </c>
      <c r="E128" s="573" t="s">
        <v>3</v>
      </c>
      <c r="F128" s="574" t="s">
        <v>234</v>
      </c>
      <c r="G128" s="570"/>
      <c r="H128" s="575">
        <v>4.95</v>
      </c>
      <c r="I128" s="89"/>
      <c r="J128" s="89"/>
      <c r="K128" s="570"/>
      <c r="L128" s="87"/>
      <c r="M128" s="90"/>
      <c r="N128" s="91"/>
      <c r="O128" s="91"/>
      <c r="P128" s="91"/>
      <c r="Q128" s="91"/>
      <c r="R128" s="91"/>
      <c r="S128" s="91"/>
      <c r="T128" s="92"/>
      <c r="AT128" s="88" t="s">
        <v>202</v>
      </c>
      <c r="AU128" s="88" t="s">
        <v>84</v>
      </c>
      <c r="AV128" s="11" t="s">
        <v>84</v>
      </c>
      <c r="AW128" s="11" t="s">
        <v>41</v>
      </c>
      <c r="AX128" s="11" t="s">
        <v>9</v>
      </c>
      <c r="AY128" s="88" t="s">
        <v>193</v>
      </c>
    </row>
    <row r="129" spans="1:65" s="10" customFormat="1" ht="29.85" customHeight="1" x14ac:dyDescent="0.3">
      <c r="A129" s="558"/>
      <c r="B129" s="559"/>
      <c r="C129" s="558"/>
      <c r="D129" s="562" t="s">
        <v>76</v>
      </c>
      <c r="E129" s="563" t="s">
        <v>200</v>
      </c>
      <c r="F129" s="563" t="s">
        <v>235</v>
      </c>
      <c r="G129" s="558"/>
      <c r="H129" s="558"/>
      <c r="I129" s="73"/>
      <c r="J129" s="482">
        <f>BK129</f>
        <v>0</v>
      </c>
      <c r="K129" s="558"/>
      <c r="L129" s="71"/>
      <c r="M129" s="74"/>
      <c r="N129" s="75"/>
      <c r="O129" s="75"/>
      <c r="P129" s="76">
        <f>SUM(P130:P145)</f>
        <v>0</v>
      </c>
      <c r="Q129" s="75"/>
      <c r="R129" s="76">
        <f>SUM(R130:R145)</f>
        <v>5.8232296438400004</v>
      </c>
      <c r="S129" s="75"/>
      <c r="T129" s="77">
        <f>SUM(T130:T145)</f>
        <v>0</v>
      </c>
      <c r="AR129" s="72" t="s">
        <v>9</v>
      </c>
      <c r="AT129" s="78" t="s">
        <v>76</v>
      </c>
      <c r="AU129" s="78" t="s">
        <v>9</v>
      </c>
      <c r="AY129" s="72" t="s">
        <v>193</v>
      </c>
      <c r="BK129" s="79">
        <f>SUM(BK130:BK145)</f>
        <v>0</v>
      </c>
    </row>
    <row r="130" spans="1:65" s="1" customFormat="1" ht="22.5" customHeight="1" x14ac:dyDescent="0.3">
      <c r="A130" s="550"/>
      <c r="B130" s="503"/>
      <c r="C130" s="564" t="s">
        <v>236</v>
      </c>
      <c r="D130" s="564" t="s">
        <v>195</v>
      </c>
      <c r="E130" s="565" t="s">
        <v>237</v>
      </c>
      <c r="F130" s="569" t="s">
        <v>238</v>
      </c>
      <c r="G130" s="567" t="s">
        <v>239</v>
      </c>
      <c r="H130" s="568">
        <v>2</v>
      </c>
      <c r="I130" s="80"/>
      <c r="J130" s="81">
        <f>ROUND(I130*H130,0)</f>
        <v>0</v>
      </c>
      <c r="K130" s="569" t="s">
        <v>199</v>
      </c>
      <c r="L130" s="21"/>
      <c r="M130" s="82" t="s">
        <v>3</v>
      </c>
      <c r="N130" s="83" t="s">
        <v>48</v>
      </c>
      <c r="O130" s="22"/>
      <c r="P130" s="84">
        <f>O130*H130</f>
        <v>0</v>
      </c>
      <c r="Q130" s="84">
        <v>5.3280460000000002E-2</v>
      </c>
      <c r="R130" s="84">
        <f>Q130*H130</f>
        <v>0.10656092</v>
      </c>
      <c r="S130" s="84">
        <v>0</v>
      </c>
      <c r="T130" s="85">
        <f>S130*H130</f>
        <v>0</v>
      </c>
      <c r="AR130" s="17" t="s">
        <v>200</v>
      </c>
      <c r="AT130" s="17" t="s">
        <v>195</v>
      </c>
      <c r="AU130" s="17" t="s">
        <v>84</v>
      </c>
      <c r="AY130" s="17" t="s">
        <v>193</v>
      </c>
      <c r="BE130" s="86">
        <f>IF(N130="základní",J130,0)</f>
        <v>0</v>
      </c>
      <c r="BF130" s="86">
        <f>IF(N130="snížená",J130,0)</f>
        <v>0</v>
      </c>
      <c r="BG130" s="86">
        <f>IF(N130="zákl. přenesená",J130,0)</f>
        <v>0</v>
      </c>
      <c r="BH130" s="86">
        <f>IF(N130="sníž. přenesená",J130,0)</f>
        <v>0</v>
      </c>
      <c r="BI130" s="86">
        <f>IF(N130="nulová",J130,0)</f>
        <v>0</v>
      </c>
      <c r="BJ130" s="17" t="s">
        <v>9</v>
      </c>
      <c r="BK130" s="86">
        <f>ROUND(I130*H130,0)</f>
        <v>0</v>
      </c>
      <c r="BL130" s="17" t="s">
        <v>200</v>
      </c>
      <c r="BM130" s="17" t="s">
        <v>240</v>
      </c>
    </row>
    <row r="131" spans="1:65" s="11" customFormat="1" x14ac:dyDescent="0.3">
      <c r="A131" s="570"/>
      <c r="B131" s="571"/>
      <c r="C131" s="570"/>
      <c r="D131" s="578" t="s">
        <v>202</v>
      </c>
      <c r="E131" s="585" t="s">
        <v>3</v>
      </c>
      <c r="F131" s="586" t="s">
        <v>241</v>
      </c>
      <c r="G131" s="570"/>
      <c r="H131" s="587">
        <v>2</v>
      </c>
      <c r="I131" s="89"/>
      <c r="J131" s="89"/>
      <c r="K131" s="570"/>
      <c r="L131" s="87"/>
      <c r="M131" s="90"/>
      <c r="N131" s="91"/>
      <c r="O131" s="91"/>
      <c r="P131" s="91"/>
      <c r="Q131" s="91"/>
      <c r="R131" s="91"/>
      <c r="S131" s="91"/>
      <c r="T131" s="92"/>
      <c r="AT131" s="88" t="s">
        <v>202</v>
      </c>
      <c r="AU131" s="88" t="s">
        <v>84</v>
      </c>
      <c r="AV131" s="11" t="s">
        <v>84</v>
      </c>
      <c r="AW131" s="11" t="s">
        <v>41</v>
      </c>
      <c r="AX131" s="11" t="s">
        <v>9</v>
      </c>
      <c r="AY131" s="88" t="s">
        <v>193</v>
      </c>
    </row>
    <row r="132" spans="1:65" s="1" customFormat="1" ht="22.5" customHeight="1" x14ac:dyDescent="0.3">
      <c r="A132" s="550"/>
      <c r="B132" s="503"/>
      <c r="C132" s="564" t="s">
        <v>242</v>
      </c>
      <c r="D132" s="564" t="s">
        <v>195</v>
      </c>
      <c r="E132" s="565" t="s">
        <v>243</v>
      </c>
      <c r="F132" s="569" t="s">
        <v>244</v>
      </c>
      <c r="G132" s="567" t="s">
        <v>198</v>
      </c>
      <c r="H132" s="568">
        <v>0.96599999999999997</v>
      </c>
      <c r="I132" s="80"/>
      <c r="J132" s="81">
        <f>ROUND(I132*H132,0)</f>
        <v>0</v>
      </c>
      <c r="K132" s="569" t="s">
        <v>199</v>
      </c>
      <c r="L132" s="21"/>
      <c r="M132" s="82" t="s">
        <v>3</v>
      </c>
      <c r="N132" s="83" t="s">
        <v>48</v>
      </c>
      <c r="O132" s="22"/>
      <c r="P132" s="84">
        <f>O132*H132</f>
        <v>0</v>
      </c>
      <c r="Q132" s="84">
        <v>2.4533657400000002</v>
      </c>
      <c r="R132" s="84">
        <f>Q132*H132</f>
        <v>2.3699513048400003</v>
      </c>
      <c r="S132" s="84">
        <v>0</v>
      </c>
      <c r="T132" s="85">
        <f>S132*H132</f>
        <v>0</v>
      </c>
      <c r="AR132" s="17" t="s">
        <v>200</v>
      </c>
      <c r="AT132" s="17" t="s">
        <v>195</v>
      </c>
      <c r="AU132" s="17" t="s">
        <v>84</v>
      </c>
      <c r="AY132" s="17" t="s">
        <v>193</v>
      </c>
      <c r="BE132" s="86">
        <f>IF(N132="základní",J132,0)</f>
        <v>0</v>
      </c>
      <c r="BF132" s="86">
        <f>IF(N132="snížená",J132,0)</f>
        <v>0</v>
      </c>
      <c r="BG132" s="86">
        <f>IF(N132="zákl. přenesená",J132,0)</f>
        <v>0</v>
      </c>
      <c r="BH132" s="86">
        <f>IF(N132="sníž. přenesená",J132,0)</f>
        <v>0</v>
      </c>
      <c r="BI132" s="86">
        <f>IF(N132="nulová",J132,0)</f>
        <v>0</v>
      </c>
      <c r="BJ132" s="17" t="s">
        <v>9</v>
      </c>
      <c r="BK132" s="86">
        <f>ROUND(I132*H132,0)</f>
        <v>0</v>
      </c>
      <c r="BL132" s="17" t="s">
        <v>200</v>
      </c>
      <c r="BM132" s="17" t="s">
        <v>245</v>
      </c>
    </row>
    <row r="133" spans="1:65" s="11" customFormat="1" x14ac:dyDescent="0.3">
      <c r="A133" s="570"/>
      <c r="B133" s="571"/>
      <c r="C133" s="570"/>
      <c r="D133" s="572" t="s">
        <v>202</v>
      </c>
      <c r="E133" s="573" t="s">
        <v>3</v>
      </c>
      <c r="F133" s="574" t="s">
        <v>246</v>
      </c>
      <c r="G133" s="570"/>
      <c r="H133" s="575">
        <v>0.96599999999999997</v>
      </c>
      <c r="I133" s="89"/>
      <c r="J133" s="89"/>
      <c r="K133" s="570"/>
      <c r="L133" s="87"/>
      <c r="M133" s="90"/>
      <c r="N133" s="91"/>
      <c r="O133" s="91"/>
      <c r="P133" s="91"/>
      <c r="Q133" s="91"/>
      <c r="R133" s="91"/>
      <c r="S133" s="91"/>
      <c r="T133" s="92"/>
      <c r="AT133" s="88" t="s">
        <v>202</v>
      </c>
      <c r="AU133" s="88" t="s">
        <v>84</v>
      </c>
      <c r="AV133" s="11" t="s">
        <v>84</v>
      </c>
      <c r="AW133" s="11" t="s">
        <v>41</v>
      </c>
      <c r="AX133" s="11" t="s">
        <v>77</v>
      </c>
      <c r="AY133" s="88" t="s">
        <v>193</v>
      </c>
    </row>
    <row r="134" spans="1:65" s="12" customFormat="1" x14ac:dyDescent="0.3">
      <c r="A134" s="576"/>
      <c r="B134" s="577"/>
      <c r="C134" s="576"/>
      <c r="D134" s="578" t="s">
        <v>202</v>
      </c>
      <c r="E134" s="579" t="s">
        <v>3</v>
      </c>
      <c r="F134" s="580" t="s">
        <v>221</v>
      </c>
      <c r="G134" s="576"/>
      <c r="H134" s="581">
        <v>0.96599999999999997</v>
      </c>
      <c r="I134" s="94"/>
      <c r="J134" s="94"/>
      <c r="K134" s="576"/>
      <c r="L134" s="93"/>
      <c r="M134" s="95"/>
      <c r="N134" s="96"/>
      <c r="O134" s="96"/>
      <c r="P134" s="96"/>
      <c r="Q134" s="96"/>
      <c r="R134" s="96"/>
      <c r="S134" s="96"/>
      <c r="T134" s="97"/>
      <c r="AT134" s="98" t="s">
        <v>202</v>
      </c>
      <c r="AU134" s="98" t="s">
        <v>84</v>
      </c>
      <c r="AV134" s="12" t="s">
        <v>205</v>
      </c>
      <c r="AW134" s="12" t="s">
        <v>41</v>
      </c>
      <c r="AX134" s="12" t="s">
        <v>9</v>
      </c>
      <c r="AY134" s="98" t="s">
        <v>193</v>
      </c>
    </row>
    <row r="135" spans="1:65" s="1" customFormat="1" ht="22.5" customHeight="1" x14ac:dyDescent="0.3">
      <c r="A135" s="550"/>
      <c r="B135" s="503"/>
      <c r="C135" s="564" t="s">
        <v>247</v>
      </c>
      <c r="D135" s="564" t="s">
        <v>195</v>
      </c>
      <c r="E135" s="565" t="s">
        <v>248</v>
      </c>
      <c r="F135" s="569" t="s">
        <v>249</v>
      </c>
      <c r="G135" s="567" t="s">
        <v>212</v>
      </c>
      <c r="H135" s="568">
        <v>0.15</v>
      </c>
      <c r="I135" s="80"/>
      <c r="J135" s="81">
        <f>ROUND(I135*H135,0)</f>
        <v>0</v>
      </c>
      <c r="K135" s="569" t="s">
        <v>199</v>
      </c>
      <c r="L135" s="21"/>
      <c r="M135" s="82" t="s">
        <v>3</v>
      </c>
      <c r="N135" s="83" t="s">
        <v>48</v>
      </c>
      <c r="O135" s="22"/>
      <c r="P135" s="84">
        <f>O135*H135</f>
        <v>0</v>
      </c>
      <c r="Q135" s="84">
        <v>1.048867</v>
      </c>
      <c r="R135" s="84">
        <f>Q135*H135</f>
        <v>0.15733005</v>
      </c>
      <c r="S135" s="84">
        <v>0</v>
      </c>
      <c r="T135" s="85">
        <f>S135*H135</f>
        <v>0</v>
      </c>
      <c r="AR135" s="17" t="s">
        <v>200</v>
      </c>
      <c r="AT135" s="17" t="s">
        <v>195</v>
      </c>
      <c r="AU135" s="17" t="s">
        <v>84</v>
      </c>
      <c r="AY135" s="17" t="s">
        <v>193</v>
      </c>
      <c r="BE135" s="86">
        <f>IF(N135="základní",J135,0)</f>
        <v>0</v>
      </c>
      <c r="BF135" s="86">
        <f>IF(N135="snížená",J135,0)</f>
        <v>0</v>
      </c>
      <c r="BG135" s="86">
        <f>IF(N135="zákl. přenesená",J135,0)</f>
        <v>0</v>
      </c>
      <c r="BH135" s="86">
        <f>IF(N135="sníž. přenesená",J135,0)</f>
        <v>0</v>
      </c>
      <c r="BI135" s="86">
        <f>IF(N135="nulová",J135,0)</f>
        <v>0</v>
      </c>
      <c r="BJ135" s="17" t="s">
        <v>9</v>
      </c>
      <c r="BK135" s="86">
        <f>ROUND(I135*H135,0)</f>
        <v>0</v>
      </c>
      <c r="BL135" s="17" t="s">
        <v>200</v>
      </c>
      <c r="BM135" s="17" t="s">
        <v>250</v>
      </c>
    </row>
    <row r="136" spans="1:65" s="11" customFormat="1" x14ac:dyDescent="0.3">
      <c r="A136" s="570"/>
      <c r="B136" s="571"/>
      <c r="C136" s="570"/>
      <c r="D136" s="578" t="s">
        <v>202</v>
      </c>
      <c r="E136" s="585" t="s">
        <v>3</v>
      </c>
      <c r="F136" s="586" t="s">
        <v>251</v>
      </c>
      <c r="G136" s="570"/>
      <c r="H136" s="587">
        <v>0.15</v>
      </c>
      <c r="I136" s="89"/>
      <c r="J136" s="89"/>
      <c r="K136" s="570"/>
      <c r="L136" s="87"/>
      <c r="M136" s="90"/>
      <c r="N136" s="91"/>
      <c r="O136" s="91"/>
      <c r="P136" s="91"/>
      <c r="Q136" s="91"/>
      <c r="R136" s="91"/>
      <c r="S136" s="91"/>
      <c r="T136" s="92"/>
      <c r="AT136" s="88" t="s">
        <v>202</v>
      </c>
      <c r="AU136" s="88" t="s">
        <v>84</v>
      </c>
      <c r="AV136" s="11" t="s">
        <v>84</v>
      </c>
      <c r="AW136" s="11" t="s">
        <v>41</v>
      </c>
      <c r="AX136" s="11" t="s">
        <v>9</v>
      </c>
      <c r="AY136" s="88" t="s">
        <v>193</v>
      </c>
    </row>
    <row r="137" spans="1:65" s="1" customFormat="1" ht="22.5" customHeight="1" x14ac:dyDescent="0.3">
      <c r="A137" s="550"/>
      <c r="B137" s="503"/>
      <c r="C137" s="564" t="s">
        <v>27</v>
      </c>
      <c r="D137" s="564" t="s">
        <v>195</v>
      </c>
      <c r="E137" s="565" t="s">
        <v>252</v>
      </c>
      <c r="F137" s="569" t="s">
        <v>253</v>
      </c>
      <c r="G137" s="567" t="s">
        <v>254</v>
      </c>
      <c r="H137" s="568">
        <v>8.0500000000000007</v>
      </c>
      <c r="I137" s="80"/>
      <c r="J137" s="81">
        <f>ROUND(I137*H137,0)</f>
        <v>0</v>
      </c>
      <c r="K137" s="569" t="s">
        <v>199</v>
      </c>
      <c r="L137" s="21"/>
      <c r="M137" s="82" t="s">
        <v>3</v>
      </c>
      <c r="N137" s="83" t="s">
        <v>48</v>
      </c>
      <c r="O137" s="22"/>
      <c r="P137" s="84">
        <f>O137*H137</f>
        <v>0</v>
      </c>
      <c r="Q137" s="84">
        <v>2.2819079999999999E-2</v>
      </c>
      <c r="R137" s="84">
        <f>Q137*H137</f>
        <v>0.18369359400000002</v>
      </c>
      <c r="S137" s="84">
        <v>0</v>
      </c>
      <c r="T137" s="85">
        <f>S137*H137</f>
        <v>0</v>
      </c>
      <c r="AR137" s="17" t="s">
        <v>200</v>
      </c>
      <c r="AT137" s="17" t="s">
        <v>195</v>
      </c>
      <c r="AU137" s="17" t="s">
        <v>84</v>
      </c>
      <c r="AY137" s="17" t="s">
        <v>193</v>
      </c>
      <c r="BE137" s="86">
        <f>IF(N137="základní",J137,0)</f>
        <v>0</v>
      </c>
      <c r="BF137" s="86">
        <f>IF(N137="snížená",J137,0)</f>
        <v>0</v>
      </c>
      <c r="BG137" s="86">
        <f>IF(N137="zákl. přenesená",J137,0)</f>
        <v>0</v>
      </c>
      <c r="BH137" s="86">
        <f>IF(N137="sníž. přenesená",J137,0)</f>
        <v>0</v>
      </c>
      <c r="BI137" s="86">
        <f>IF(N137="nulová",J137,0)</f>
        <v>0</v>
      </c>
      <c r="BJ137" s="17" t="s">
        <v>9</v>
      </c>
      <c r="BK137" s="86">
        <f>ROUND(I137*H137,0)</f>
        <v>0</v>
      </c>
      <c r="BL137" s="17" t="s">
        <v>200</v>
      </c>
      <c r="BM137" s="17" t="s">
        <v>255</v>
      </c>
    </row>
    <row r="138" spans="1:65" s="11" customFormat="1" x14ac:dyDescent="0.3">
      <c r="A138" s="570"/>
      <c r="B138" s="571"/>
      <c r="C138" s="570"/>
      <c r="D138" s="572" t="s">
        <v>202</v>
      </c>
      <c r="E138" s="573" t="s">
        <v>3</v>
      </c>
      <c r="F138" s="574" t="s">
        <v>256</v>
      </c>
      <c r="G138" s="570"/>
      <c r="H138" s="575">
        <v>8.0500000000000007</v>
      </c>
      <c r="I138" s="89"/>
      <c r="J138" s="89"/>
      <c r="K138" s="570"/>
      <c r="L138" s="87"/>
      <c r="M138" s="90"/>
      <c r="N138" s="91"/>
      <c r="O138" s="91"/>
      <c r="P138" s="91"/>
      <c r="Q138" s="91"/>
      <c r="R138" s="91"/>
      <c r="S138" s="91"/>
      <c r="T138" s="92"/>
      <c r="AT138" s="88" t="s">
        <v>202</v>
      </c>
      <c r="AU138" s="88" t="s">
        <v>84</v>
      </c>
      <c r="AV138" s="11" t="s">
        <v>84</v>
      </c>
      <c r="AW138" s="11" t="s">
        <v>41</v>
      </c>
      <c r="AX138" s="11" t="s">
        <v>77</v>
      </c>
      <c r="AY138" s="88" t="s">
        <v>193</v>
      </c>
    </row>
    <row r="139" spans="1:65" s="12" customFormat="1" x14ac:dyDescent="0.3">
      <c r="A139" s="576"/>
      <c r="B139" s="577"/>
      <c r="C139" s="576"/>
      <c r="D139" s="578" t="s">
        <v>202</v>
      </c>
      <c r="E139" s="579" t="s">
        <v>3</v>
      </c>
      <c r="F139" s="580" t="s">
        <v>221</v>
      </c>
      <c r="G139" s="576"/>
      <c r="H139" s="581">
        <v>8.0500000000000007</v>
      </c>
      <c r="I139" s="94"/>
      <c r="J139" s="94"/>
      <c r="K139" s="576"/>
      <c r="L139" s="93"/>
      <c r="M139" s="95"/>
      <c r="N139" s="96"/>
      <c r="O139" s="96"/>
      <c r="P139" s="96"/>
      <c r="Q139" s="96"/>
      <c r="R139" s="96"/>
      <c r="S139" s="96"/>
      <c r="T139" s="97"/>
      <c r="AT139" s="98" t="s">
        <v>202</v>
      </c>
      <c r="AU139" s="98" t="s">
        <v>84</v>
      </c>
      <c r="AV139" s="12" t="s">
        <v>205</v>
      </c>
      <c r="AW139" s="12" t="s">
        <v>41</v>
      </c>
      <c r="AX139" s="12" t="s">
        <v>9</v>
      </c>
      <c r="AY139" s="98" t="s">
        <v>193</v>
      </c>
    </row>
    <row r="140" spans="1:65" s="1" customFormat="1" ht="22.5" customHeight="1" x14ac:dyDescent="0.3">
      <c r="A140" s="550"/>
      <c r="B140" s="503"/>
      <c r="C140" s="564" t="s">
        <v>257</v>
      </c>
      <c r="D140" s="564" t="s">
        <v>195</v>
      </c>
      <c r="E140" s="565" t="s">
        <v>258</v>
      </c>
      <c r="F140" s="569" t="s">
        <v>259</v>
      </c>
      <c r="G140" s="567" t="s">
        <v>254</v>
      </c>
      <c r="H140" s="568">
        <v>8.0500000000000007</v>
      </c>
      <c r="I140" s="80"/>
      <c r="J140" s="81">
        <f>ROUND(I140*H140,0)</f>
        <v>0</v>
      </c>
      <c r="K140" s="569" t="s">
        <v>199</v>
      </c>
      <c r="L140" s="21"/>
      <c r="M140" s="82" t="s">
        <v>3</v>
      </c>
      <c r="N140" s="83" t="s">
        <v>48</v>
      </c>
      <c r="O140" s="22"/>
      <c r="P140" s="84">
        <f>O140*H140</f>
        <v>0</v>
      </c>
      <c r="Q140" s="84">
        <v>0</v>
      </c>
      <c r="R140" s="84">
        <f>Q140*H140</f>
        <v>0</v>
      </c>
      <c r="S140" s="84">
        <v>0</v>
      </c>
      <c r="T140" s="85">
        <f>S140*H140</f>
        <v>0</v>
      </c>
      <c r="AR140" s="17" t="s">
        <v>200</v>
      </c>
      <c r="AT140" s="17" t="s">
        <v>195</v>
      </c>
      <c r="AU140" s="17" t="s">
        <v>84</v>
      </c>
      <c r="AY140" s="17" t="s">
        <v>193</v>
      </c>
      <c r="BE140" s="86">
        <f>IF(N140="základní",J140,0)</f>
        <v>0</v>
      </c>
      <c r="BF140" s="86">
        <f>IF(N140="snížená",J140,0)</f>
        <v>0</v>
      </c>
      <c r="BG140" s="86">
        <f>IF(N140="zákl. přenesená",J140,0)</f>
        <v>0</v>
      </c>
      <c r="BH140" s="86">
        <f>IF(N140="sníž. přenesená",J140,0)</f>
        <v>0</v>
      </c>
      <c r="BI140" s="86">
        <f>IF(N140="nulová",J140,0)</f>
        <v>0</v>
      </c>
      <c r="BJ140" s="17" t="s">
        <v>9</v>
      </c>
      <c r="BK140" s="86">
        <f>ROUND(I140*H140,0)</f>
        <v>0</v>
      </c>
      <c r="BL140" s="17" t="s">
        <v>200</v>
      </c>
      <c r="BM140" s="17" t="s">
        <v>260</v>
      </c>
    </row>
    <row r="141" spans="1:65" s="1" customFormat="1" ht="22.5" customHeight="1" x14ac:dyDescent="0.3">
      <c r="A141" s="550"/>
      <c r="B141" s="503"/>
      <c r="C141" s="564" t="s">
        <v>261</v>
      </c>
      <c r="D141" s="564" t="s">
        <v>195</v>
      </c>
      <c r="E141" s="565" t="s">
        <v>262</v>
      </c>
      <c r="F141" s="569" t="s">
        <v>263</v>
      </c>
      <c r="G141" s="567" t="s">
        <v>232</v>
      </c>
      <c r="H141" s="568">
        <v>26.25</v>
      </c>
      <c r="I141" s="80"/>
      <c r="J141" s="81">
        <f>ROUND(I141*H141,0)</f>
        <v>0</v>
      </c>
      <c r="K141" s="569" t="s">
        <v>199</v>
      </c>
      <c r="L141" s="21"/>
      <c r="M141" s="82" t="s">
        <v>3</v>
      </c>
      <c r="N141" s="83" t="s">
        <v>48</v>
      </c>
      <c r="O141" s="22"/>
      <c r="P141" s="84">
        <f>O141*H141</f>
        <v>0</v>
      </c>
      <c r="Q141" s="84">
        <v>0.11046105000000001</v>
      </c>
      <c r="R141" s="84">
        <f>Q141*H141</f>
        <v>2.8996025625000001</v>
      </c>
      <c r="S141" s="84">
        <v>0</v>
      </c>
      <c r="T141" s="85">
        <f>S141*H141</f>
        <v>0</v>
      </c>
      <c r="AR141" s="17" t="s">
        <v>200</v>
      </c>
      <c r="AT141" s="17" t="s">
        <v>195</v>
      </c>
      <c r="AU141" s="17" t="s">
        <v>84</v>
      </c>
      <c r="AY141" s="17" t="s">
        <v>193</v>
      </c>
      <c r="BE141" s="86">
        <f>IF(N141="základní",J141,0)</f>
        <v>0</v>
      </c>
      <c r="BF141" s="86">
        <f>IF(N141="snížená",J141,0)</f>
        <v>0</v>
      </c>
      <c r="BG141" s="86">
        <f>IF(N141="zákl. přenesená",J141,0)</f>
        <v>0</v>
      </c>
      <c r="BH141" s="86">
        <f>IF(N141="sníž. přenesená",J141,0)</f>
        <v>0</v>
      </c>
      <c r="BI141" s="86">
        <f>IF(N141="nulová",J141,0)</f>
        <v>0</v>
      </c>
      <c r="BJ141" s="17" t="s">
        <v>9</v>
      </c>
      <c r="BK141" s="86">
        <f>ROUND(I141*H141,0)</f>
        <v>0</v>
      </c>
      <c r="BL141" s="17" t="s">
        <v>200</v>
      </c>
      <c r="BM141" s="17" t="s">
        <v>264</v>
      </c>
    </row>
    <row r="142" spans="1:65" s="11" customFormat="1" x14ac:dyDescent="0.3">
      <c r="A142" s="570"/>
      <c r="B142" s="571"/>
      <c r="C142" s="570"/>
      <c r="D142" s="578" t="s">
        <v>202</v>
      </c>
      <c r="E142" s="585" t="s">
        <v>3</v>
      </c>
      <c r="F142" s="586" t="s">
        <v>265</v>
      </c>
      <c r="G142" s="570"/>
      <c r="H142" s="587">
        <v>26.25</v>
      </c>
      <c r="I142" s="89"/>
      <c r="J142" s="89"/>
      <c r="K142" s="570"/>
      <c r="L142" s="87"/>
      <c r="M142" s="90"/>
      <c r="N142" s="91"/>
      <c r="O142" s="91"/>
      <c r="P142" s="91"/>
      <c r="Q142" s="91"/>
      <c r="R142" s="91"/>
      <c r="S142" s="91"/>
      <c r="T142" s="92"/>
      <c r="AT142" s="88" t="s">
        <v>202</v>
      </c>
      <c r="AU142" s="88" t="s">
        <v>84</v>
      </c>
      <c r="AV142" s="11" t="s">
        <v>84</v>
      </c>
      <c r="AW142" s="11" t="s">
        <v>41</v>
      </c>
      <c r="AX142" s="11" t="s">
        <v>9</v>
      </c>
      <c r="AY142" s="88" t="s">
        <v>193</v>
      </c>
    </row>
    <row r="143" spans="1:65" s="1" customFormat="1" ht="22.5" customHeight="1" x14ac:dyDescent="0.3">
      <c r="A143" s="550"/>
      <c r="B143" s="503"/>
      <c r="C143" s="564" t="s">
        <v>266</v>
      </c>
      <c r="D143" s="564" t="s">
        <v>195</v>
      </c>
      <c r="E143" s="565" t="s">
        <v>267</v>
      </c>
      <c r="F143" s="569" t="s">
        <v>268</v>
      </c>
      <c r="G143" s="567" t="s">
        <v>254</v>
      </c>
      <c r="H143" s="568">
        <v>13.125</v>
      </c>
      <c r="I143" s="80"/>
      <c r="J143" s="81">
        <f>ROUND(I143*H143,0)</f>
        <v>0</v>
      </c>
      <c r="K143" s="569" t="s">
        <v>199</v>
      </c>
      <c r="L143" s="21"/>
      <c r="M143" s="82" t="s">
        <v>3</v>
      </c>
      <c r="N143" s="83" t="s">
        <v>48</v>
      </c>
      <c r="O143" s="22"/>
      <c r="P143" s="84">
        <f>O143*H143</f>
        <v>0</v>
      </c>
      <c r="Q143" s="84">
        <v>8.0831400000000008E-3</v>
      </c>
      <c r="R143" s="84">
        <f>Q143*H143</f>
        <v>0.1060912125</v>
      </c>
      <c r="S143" s="84">
        <v>0</v>
      </c>
      <c r="T143" s="85">
        <f>S143*H143</f>
        <v>0</v>
      </c>
      <c r="AR143" s="17" t="s">
        <v>200</v>
      </c>
      <c r="AT143" s="17" t="s">
        <v>195</v>
      </c>
      <c r="AU143" s="17" t="s">
        <v>84</v>
      </c>
      <c r="AY143" s="17" t="s">
        <v>193</v>
      </c>
      <c r="BE143" s="86">
        <f>IF(N143="základní",J143,0)</f>
        <v>0</v>
      </c>
      <c r="BF143" s="86">
        <f>IF(N143="snížená",J143,0)</f>
        <v>0</v>
      </c>
      <c r="BG143" s="86">
        <f>IF(N143="zákl. přenesená",J143,0)</f>
        <v>0</v>
      </c>
      <c r="BH143" s="86">
        <f>IF(N143="sníž. přenesená",J143,0)</f>
        <v>0</v>
      </c>
      <c r="BI143" s="86">
        <f>IF(N143="nulová",J143,0)</f>
        <v>0</v>
      </c>
      <c r="BJ143" s="17" t="s">
        <v>9</v>
      </c>
      <c r="BK143" s="86">
        <f>ROUND(I143*H143,0)</f>
        <v>0</v>
      </c>
      <c r="BL143" s="17" t="s">
        <v>200</v>
      </c>
      <c r="BM143" s="17" t="s">
        <v>269</v>
      </c>
    </row>
    <row r="144" spans="1:65" s="11" customFormat="1" x14ac:dyDescent="0.3">
      <c r="A144" s="570"/>
      <c r="B144" s="571"/>
      <c r="C144" s="570"/>
      <c r="D144" s="578" t="s">
        <v>202</v>
      </c>
      <c r="E144" s="585" t="s">
        <v>3</v>
      </c>
      <c r="F144" s="586" t="s">
        <v>270</v>
      </c>
      <c r="G144" s="570"/>
      <c r="H144" s="587">
        <v>13.125</v>
      </c>
      <c r="I144" s="89"/>
      <c r="J144" s="89"/>
      <c r="K144" s="570"/>
      <c r="L144" s="87"/>
      <c r="M144" s="90"/>
      <c r="N144" s="91"/>
      <c r="O144" s="91"/>
      <c r="P144" s="91"/>
      <c r="Q144" s="91"/>
      <c r="R144" s="91"/>
      <c r="S144" s="91"/>
      <c r="T144" s="92"/>
      <c r="AT144" s="88" t="s">
        <v>202</v>
      </c>
      <c r="AU144" s="88" t="s">
        <v>84</v>
      </c>
      <c r="AV144" s="11" t="s">
        <v>84</v>
      </c>
      <c r="AW144" s="11" t="s">
        <v>41</v>
      </c>
      <c r="AX144" s="11" t="s">
        <v>9</v>
      </c>
      <c r="AY144" s="88" t="s">
        <v>193</v>
      </c>
    </row>
    <row r="145" spans="1:65" s="1" customFormat="1" ht="22.5" customHeight="1" x14ac:dyDescent="0.3">
      <c r="A145" s="550"/>
      <c r="B145" s="503"/>
      <c r="C145" s="564" t="s">
        <v>271</v>
      </c>
      <c r="D145" s="564" t="s">
        <v>195</v>
      </c>
      <c r="E145" s="565" t="s">
        <v>272</v>
      </c>
      <c r="F145" s="569" t="s">
        <v>273</v>
      </c>
      <c r="G145" s="567" t="s">
        <v>254</v>
      </c>
      <c r="H145" s="568">
        <v>13.125</v>
      </c>
      <c r="I145" s="80"/>
      <c r="J145" s="81">
        <f>ROUND(I145*H145,0)</f>
        <v>0</v>
      </c>
      <c r="K145" s="569" t="s">
        <v>199</v>
      </c>
      <c r="L145" s="21"/>
      <c r="M145" s="82" t="s">
        <v>3</v>
      </c>
      <c r="N145" s="83" t="s">
        <v>48</v>
      </c>
      <c r="O145" s="22"/>
      <c r="P145" s="84">
        <f>O145*H145</f>
        <v>0</v>
      </c>
      <c r="Q145" s="84">
        <v>0</v>
      </c>
      <c r="R145" s="84">
        <f>Q145*H145</f>
        <v>0</v>
      </c>
      <c r="S145" s="84">
        <v>0</v>
      </c>
      <c r="T145" s="85">
        <f>S145*H145</f>
        <v>0</v>
      </c>
      <c r="AR145" s="17" t="s">
        <v>200</v>
      </c>
      <c r="AT145" s="17" t="s">
        <v>195</v>
      </c>
      <c r="AU145" s="17" t="s">
        <v>84</v>
      </c>
      <c r="AY145" s="17" t="s">
        <v>193</v>
      </c>
      <c r="BE145" s="86">
        <f>IF(N145="základní",J145,0)</f>
        <v>0</v>
      </c>
      <c r="BF145" s="86">
        <f>IF(N145="snížená",J145,0)</f>
        <v>0</v>
      </c>
      <c r="BG145" s="86">
        <f>IF(N145="zákl. přenesená",J145,0)</f>
        <v>0</v>
      </c>
      <c r="BH145" s="86">
        <f>IF(N145="sníž. přenesená",J145,0)</f>
        <v>0</v>
      </c>
      <c r="BI145" s="86">
        <f>IF(N145="nulová",J145,0)</f>
        <v>0</v>
      </c>
      <c r="BJ145" s="17" t="s">
        <v>9</v>
      </c>
      <c r="BK145" s="86">
        <f>ROUND(I145*H145,0)</f>
        <v>0</v>
      </c>
      <c r="BL145" s="17" t="s">
        <v>200</v>
      </c>
      <c r="BM145" s="17" t="s">
        <v>274</v>
      </c>
    </row>
    <row r="146" spans="1:65" s="10" customFormat="1" ht="29.85" customHeight="1" x14ac:dyDescent="0.3">
      <c r="A146" s="558"/>
      <c r="B146" s="559"/>
      <c r="C146" s="558"/>
      <c r="D146" s="562" t="s">
        <v>76</v>
      </c>
      <c r="E146" s="563" t="s">
        <v>229</v>
      </c>
      <c r="F146" s="563" t="s">
        <v>275</v>
      </c>
      <c r="G146" s="558"/>
      <c r="H146" s="558"/>
      <c r="I146" s="73"/>
      <c r="J146" s="482">
        <f>BK146</f>
        <v>0</v>
      </c>
      <c r="K146" s="558"/>
      <c r="L146" s="71"/>
      <c r="M146" s="74"/>
      <c r="N146" s="75"/>
      <c r="O146" s="75"/>
      <c r="P146" s="76">
        <f>SUM(P147:P177)</f>
        <v>0</v>
      </c>
      <c r="Q146" s="75"/>
      <c r="R146" s="76">
        <f>SUM(R147:R177)</f>
        <v>21.228485640697599</v>
      </c>
      <c r="S146" s="75"/>
      <c r="T146" s="77">
        <f>SUM(T147:T177)</f>
        <v>0</v>
      </c>
      <c r="AR146" s="72" t="s">
        <v>9</v>
      </c>
      <c r="AT146" s="78" t="s">
        <v>76</v>
      </c>
      <c r="AU146" s="78" t="s">
        <v>9</v>
      </c>
      <c r="AY146" s="72" t="s">
        <v>193</v>
      </c>
      <c r="BK146" s="79">
        <f>SUM(BK147:BK177)</f>
        <v>0</v>
      </c>
    </row>
    <row r="147" spans="1:65" s="1" customFormat="1" ht="22.5" customHeight="1" x14ac:dyDescent="0.3">
      <c r="A147" s="550"/>
      <c r="B147" s="503"/>
      <c r="C147" s="564" t="s">
        <v>10</v>
      </c>
      <c r="D147" s="564" t="s">
        <v>195</v>
      </c>
      <c r="E147" s="565" t="s">
        <v>276</v>
      </c>
      <c r="F147" s="569" t="s">
        <v>277</v>
      </c>
      <c r="G147" s="567" t="s">
        <v>254</v>
      </c>
      <c r="H147" s="568">
        <v>3.5150000000000001</v>
      </c>
      <c r="I147" s="80"/>
      <c r="J147" s="81">
        <f>ROUND(I147*H147,0)</f>
        <v>0</v>
      </c>
      <c r="K147" s="569" t="s">
        <v>199</v>
      </c>
      <c r="L147" s="21"/>
      <c r="M147" s="82" t="s">
        <v>3</v>
      </c>
      <c r="N147" s="83" t="s">
        <v>48</v>
      </c>
      <c r="O147" s="22"/>
      <c r="P147" s="84">
        <f>O147*H147</f>
        <v>0</v>
      </c>
      <c r="Q147" s="84">
        <v>7.3499999999999998E-3</v>
      </c>
      <c r="R147" s="84">
        <f>Q147*H147</f>
        <v>2.5835250000000001E-2</v>
      </c>
      <c r="S147" s="84">
        <v>0</v>
      </c>
      <c r="T147" s="85">
        <f>S147*H147</f>
        <v>0</v>
      </c>
      <c r="AR147" s="17" t="s">
        <v>200</v>
      </c>
      <c r="AT147" s="17" t="s">
        <v>195</v>
      </c>
      <c r="AU147" s="17" t="s">
        <v>84</v>
      </c>
      <c r="AY147" s="17" t="s">
        <v>193</v>
      </c>
      <c r="BE147" s="86">
        <f>IF(N147="základní",J147,0)</f>
        <v>0</v>
      </c>
      <c r="BF147" s="86">
        <f>IF(N147="snížená",J147,0)</f>
        <v>0</v>
      </c>
      <c r="BG147" s="86">
        <f>IF(N147="zákl. přenesená",J147,0)</f>
        <v>0</v>
      </c>
      <c r="BH147" s="86">
        <f>IF(N147="sníž. přenesená",J147,0)</f>
        <v>0</v>
      </c>
      <c r="BI147" s="86">
        <f>IF(N147="nulová",J147,0)</f>
        <v>0</v>
      </c>
      <c r="BJ147" s="17" t="s">
        <v>9</v>
      </c>
      <c r="BK147" s="86">
        <f>ROUND(I147*H147,0)</f>
        <v>0</v>
      </c>
      <c r="BL147" s="17" t="s">
        <v>200</v>
      </c>
      <c r="BM147" s="17" t="s">
        <v>278</v>
      </c>
    </row>
    <row r="148" spans="1:65" s="11" customFormat="1" x14ac:dyDescent="0.3">
      <c r="A148" s="570"/>
      <c r="B148" s="571"/>
      <c r="C148" s="570"/>
      <c r="D148" s="572" t="s">
        <v>202</v>
      </c>
      <c r="E148" s="573" t="s">
        <v>3</v>
      </c>
      <c r="F148" s="574" t="s">
        <v>279</v>
      </c>
      <c r="G148" s="570"/>
      <c r="H148" s="575">
        <v>1.56</v>
      </c>
      <c r="I148" s="89"/>
      <c r="J148" s="89"/>
      <c r="K148" s="570"/>
      <c r="L148" s="87"/>
      <c r="M148" s="90"/>
      <c r="N148" s="91"/>
      <c r="O148" s="91"/>
      <c r="P148" s="91"/>
      <c r="Q148" s="91"/>
      <c r="R148" s="91"/>
      <c r="S148" s="91"/>
      <c r="T148" s="92"/>
      <c r="AT148" s="88" t="s">
        <v>202</v>
      </c>
      <c r="AU148" s="88" t="s">
        <v>84</v>
      </c>
      <c r="AV148" s="11" t="s">
        <v>84</v>
      </c>
      <c r="AW148" s="11" t="s">
        <v>41</v>
      </c>
      <c r="AX148" s="11" t="s">
        <v>77</v>
      </c>
      <c r="AY148" s="88" t="s">
        <v>193</v>
      </c>
    </row>
    <row r="149" spans="1:65" s="11" customFormat="1" x14ac:dyDescent="0.3">
      <c r="A149" s="570"/>
      <c r="B149" s="571"/>
      <c r="C149" s="570"/>
      <c r="D149" s="572" t="s">
        <v>202</v>
      </c>
      <c r="E149" s="573" t="s">
        <v>3</v>
      </c>
      <c r="F149" s="574" t="s">
        <v>280</v>
      </c>
      <c r="G149" s="570"/>
      <c r="H149" s="575">
        <v>1.9550000000000001</v>
      </c>
      <c r="I149" s="89"/>
      <c r="J149" s="89"/>
      <c r="K149" s="570"/>
      <c r="L149" s="87"/>
      <c r="M149" s="90"/>
      <c r="N149" s="91"/>
      <c r="O149" s="91"/>
      <c r="P149" s="91"/>
      <c r="Q149" s="91"/>
      <c r="R149" s="91"/>
      <c r="S149" s="91"/>
      <c r="T149" s="92"/>
      <c r="AT149" s="88" t="s">
        <v>202</v>
      </c>
      <c r="AU149" s="88" t="s">
        <v>84</v>
      </c>
      <c r="AV149" s="11" t="s">
        <v>84</v>
      </c>
      <c r="AW149" s="11" t="s">
        <v>41</v>
      </c>
      <c r="AX149" s="11" t="s">
        <v>77</v>
      </c>
      <c r="AY149" s="88" t="s">
        <v>193</v>
      </c>
    </row>
    <row r="150" spans="1:65" s="12" customFormat="1" x14ac:dyDescent="0.3">
      <c r="A150" s="576"/>
      <c r="B150" s="577"/>
      <c r="C150" s="576"/>
      <c r="D150" s="578" t="s">
        <v>202</v>
      </c>
      <c r="E150" s="579" t="s">
        <v>3</v>
      </c>
      <c r="F150" s="580" t="s">
        <v>221</v>
      </c>
      <c r="G150" s="576"/>
      <c r="H150" s="581">
        <v>3.5150000000000001</v>
      </c>
      <c r="I150" s="94"/>
      <c r="J150" s="94"/>
      <c r="K150" s="576"/>
      <c r="L150" s="93"/>
      <c r="M150" s="95"/>
      <c r="N150" s="96"/>
      <c r="O150" s="96"/>
      <c r="P150" s="96"/>
      <c r="Q150" s="96"/>
      <c r="R150" s="96"/>
      <c r="S150" s="96"/>
      <c r="T150" s="97"/>
      <c r="AT150" s="98" t="s">
        <v>202</v>
      </c>
      <c r="AU150" s="98" t="s">
        <v>84</v>
      </c>
      <c r="AV150" s="12" t="s">
        <v>205</v>
      </c>
      <c r="AW150" s="12" t="s">
        <v>41</v>
      </c>
      <c r="AX150" s="12" t="s">
        <v>9</v>
      </c>
      <c r="AY150" s="98" t="s">
        <v>193</v>
      </c>
    </row>
    <row r="151" spans="1:65" s="1" customFormat="1" ht="22.5" customHeight="1" x14ac:dyDescent="0.3">
      <c r="A151" s="550"/>
      <c r="B151" s="503"/>
      <c r="C151" s="564" t="s">
        <v>281</v>
      </c>
      <c r="D151" s="564" t="s">
        <v>195</v>
      </c>
      <c r="E151" s="565" t="s">
        <v>282</v>
      </c>
      <c r="F151" s="569" t="s">
        <v>283</v>
      </c>
      <c r="G151" s="567" t="s">
        <v>254</v>
      </c>
      <c r="H151" s="568">
        <v>3.5150000000000001</v>
      </c>
      <c r="I151" s="80"/>
      <c r="J151" s="81">
        <f>ROUND(I151*H151,0)</f>
        <v>0</v>
      </c>
      <c r="K151" s="569" t="s">
        <v>199</v>
      </c>
      <c r="L151" s="21"/>
      <c r="M151" s="82" t="s">
        <v>3</v>
      </c>
      <c r="N151" s="83" t="s">
        <v>48</v>
      </c>
      <c r="O151" s="22"/>
      <c r="P151" s="84">
        <f>O151*H151</f>
        <v>0</v>
      </c>
      <c r="Q151" s="84">
        <v>1.8380000000000001E-2</v>
      </c>
      <c r="R151" s="84">
        <f>Q151*H151</f>
        <v>6.4605700000000002E-2</v>
      </c>
      <c r="S151" s="84">
        <v>0</v>
      </c>
      <c r="T151" s="85">
        <f>S151*H151</f>
        <v>0</v>
      </c>
      <c r="AR151" s="17" t="s">
        <v>200</v>
      </c>
      <c r="AT151" s="17" t="s">
        <v>195</v>
      </c>
      <c r="AU151" s="17" t="s">
        <v>84</v>
      </c>
      <c r="AY151" s="17" t="s">
        <v>193</v>
      </c>
      <c r="BE151" s="86">
        <f>IF(N151="základní",J151,0)</f>
        <v>0</v>
      </c>
      <c r="BF151" s="86">
        <f>IF(N151="snížená",J151,0)</f>
        <v>0</v>
      </c>
      <c r="BG151" s="86">
        <f>IF(N151="zákl. přenesená",J151,0)</f>
        <v>0</v>
      </c>
      <c r="BH151" s="86">
        <f>IF(N151="sníž. přenesená",J151,0)</f>
        <v>0</v>
      </c>
      <c r="BI151" s="86">
        <f>IF(N151="nulová",J151,0)</f>
        <v>0</v>
      </c>
      <c r="BJ151" s="17" t="s">
        <v>9</v>
      </c>
      <c r="BK151" s="86">
        <f>ROUND(I151*H151,0)</f>
        <v>0</v>
      </c>
      <c r="BL151" s="17" t="s">
        <v>200</v>
      </c>
      <c r="BM151" s="17" t="s">
        <v>284</v>
      </c>
    </row>
    <row r="152" spans="1:65" s="11" customFormat="1" x14ac:dyDescent="0.3">
      <c r="A152" s="570"/>
      <c r="B152" s="571"/>
      <c r="C152" s="570"/>
      <c r="D152" s="572" t="s">
        <v>202</v>
      </c>
      <c r="E152" s="573" t="s">
        <v>3</v>
      </c>
      <c r="F152" s="574" t="s">
        <v>279</v>
      </c>
      <c r="G152" s="570"/>
      <c r="H152" s="575">
        <v>1.56</v>
      </c>
      <c r="I152" s="89"/>
      <c r="J152" s="89"/>
      <c r="K152" s="570"/>
      <c r="L152" s="87"/>
      <c r="M152" s="90"/>
      <c r="N152" s="91"/>
      <c r="O152" s="91"/>
      <c r="P152" s="91"/>
      <c r="Q152" s="91"/>
      <c r="R152" s="91"/>
      <c r="S152" s="91"/>
      <c r="T152" s="92"/>
      <c r="AT152" s="88" t="s">
        <v>202</v>
      </c>
      <c r="AU152" s="88" t="s">
        <v>84</v>
      </c>
      <c r="AV152" s="11" t="s">
        <v>84</v>
      </c>
      <c r="AW152" s="11" t="s">
        <v>41</v>
      </c>
      <c r="AX152" s="11" t="s">
        <v>77</v>
      </c>
      <c r="AY152" s="88" t="s">
        <v>193</v>
      </c>
    </row>
    <row r="153" spans="1:65" s="11" customFormat="1" x14ac:dyDescent="0.3">
      <c r="A153" s="570"/>
      <c r="B153" s="571"/>
      <c r="C153" s="570"/>
      <c r="D153" s="572" t="s">
        <v>202</v>
      </c>
      <c r="E153" s="573" t="s">
        <v>3</v>
      </c>
      <c r="F153" s="574" t="s">
        <v>280</v>
      </c>
      <c r="G153" s="570"/>
      <c r="H153" s="575">
        <v>1.9550000000000001</v>
      </c>
      <c r="I153" s="89"/>
      <c r="J153" s="89"/>
      <c r="K153" s="570"/>
      <c r="L153" s="87"/>
      <c r="M153" s="90"/>
      <c r="N153" s="91"/>
      <c r="O153" s="91"/>
      <c r="P153" s="91"/>
      <c r="Q153" s="91"/>
      <c r="R153" s="91"/>
      <c r="S153" s="91"/>
      <c r="T153" s="92"/>
      <c r="AT153" s="88" t="s">
        <v>202</v>
      </c>
      <c r="AU153" s="88" t="s">
        <v>84</v>
      </c>
      <c r="AV153" s="11" t="s">
        <v>84</v>
      </c>
      <c r="AW153" s="11" t="s">
        <v>41</v>
      </c>
      <c r="AX153" s="11" t="s">
        <v>77</v>
      </c>
      <c r="AY153" s="88" t="s">
        <v>193</v>
      </c>
    </row>
    <row r="154" spans="1:65" s="12" customFormat="1" x14ac:dyDescent="0.3">
      <c r="A154" s="576"/>
      <c r="B154" s="577"/>
      <c r="C154" s="576"/>
      <c r="D154" s="578" t="s">
        <v>202</v>
      </c>
      <c r="E154" s="579" t="s">
        <v>3</v>
      </c>
      <c r="F154" s="580" t="s">
        <v>221</v>
      </c>
      <c r="G154" s="576"/>
      <c r="H154" s="581">
        <v>3.5150000000000001</v>
      </c>
      <c r="I154" s="94"/>
      <c r="J154" s="94"/>
      <c r="K154" s="576"/>
      <c r="L154" s="93"/>
      <c r="M154" s="95"/>
      <c r="N154" s="96"/>
      <c r="O154" s="96"/>
      <c r="P154" s="96"/>
      <c r="Q154" s="96"/>
      <c r="R154" s="96"/>
      <c r="S154" s="96"/>
      <c r="T154" s="97"/>
      <c r="AT154" s="98" t="s">
        <v>202</v>
      </c>
      <c r="AU154" s="98" t="s">
        <v>84</v>
      </c>
      <c r="AV154" s="12" t="s">
        <v>205</v>
      </c>
      <c r="AW154" s="12" t="s">
        <v>41</v>
      </c>
      <c r="AX154" s="12" t="s">
        <v>9</v>
      </c>
      <c r="AY154" s="98" t="s">
        <v>193</v>
      </c>
    </row>
    <row r="155" spans="1:65" s="1" customFormat="1" ht="22.5" customHeight="1" x14ac:dyDescent="0.3">
      <c r="A155" s="550"/>
      <c r="B155" s="503"/>
      <c r="C155" s="564" t="s">
        <v>285</v>
      </c>
      <c r="D155" s="564" t="s">
        <v>195</v>
      </c>
      <c r="E155" s="565" t="s">
        <v>286</v>
      </c>
      <c r="F155" s="569" t="s">
        <v>287</v>
      </c>
      <c r="G155" s="567" t="s">
        <v>254</v>
      </c>
      <c r="H155" s="568">
        <v>7.54</v>
      </c>
      <c r="I155" s="80"/>
      <c r="J155" s="81">
        <f>ROUND(I155*H155,0)</f>
        <v>0</v>
      </c>
      <c r="K155" s="569" t="s">
        <v>199</v>
      </c>
      <c r="L155" s="21"/>
      <c r="M155" s="82" t="s">
        <v>3</v>
      </c>
      <c r="N155" s="83" t="s">
        <v>48</v>
      </c>
      <c r="O155" s="22"/>
      <c r="P155" s="84">
        <f>O155*H155</f>
        <v>0</v>
      </c>
      <c r="Q155" s="84">
        <v>3.3579999999999999E-2</v>
      </c>
      <c r="R155" s="84">
        <f>Q155*H155</f>
        <v>0.25319320000000001</v>
      </c>
      <c r="S155" s="84">
        <v>0</v>
      </c>
      <c r="T155" s="85">
        <f>S155*H155</f>
        <v>0</v>
      </c>
      <c r="AR155" s="17" t="s">
        <v>200</v>
      </c>
      <c r="AT155" s="17" t="s">
        <v>195</v>
      </c>
      <c r="AU155" s="17" t="s">
        <v>84</v>
      </c>
      <c r="AY155" s="17" t="s">
        <v>193</v>
      </c>
      <c r="BE155" s="86">
        <f>IF(N155="základní",J155,0)</f>
        <v>0</v>
      </c>
      <c r="BF155" s="86">
        <f>IF(N155="snížená",J155,0)</f>
        <v>0</v>
      </c>
      <c r="BG155" s="86">
        <f>IF(N155="zákl. přenesená",J155,0)</f>
        <v>0</v>
      </c>
      <c r="BH155" s="86">
        <f>IF(N155="sníž. přenesená",J155,0)</f>
        <v>0</v>
      </c>
      <c r="BI155" s="86">
        <f>IF(N155="nulová",J155,0)</f>
        <v>0</v>
      </c>
      <c r="BJ155" s="17" t="s">
        <v>9</v>
      </c>
      <c r="BK155" s="86">
        <f>ROUND(I155*H155,0)</f>
        <v>0</v>
      </c>
      <c r="BL155" s="17" t="s">
        <v>200</v>
      </c>
      <c r="BM155" s="17" t="s">
        <v>288</v>
      </c>
    </row>
    <row r="156" spans="1:65" s="11" customFormat="1" x14ac:dyDescent="0.3">
      <c r="A156" s="570"/>
      <c r="B156" s="571"/>
      <c r="C156" s="570"/>
      <c r="D156" s="572" t="s">
        <v>202</v>
      </c>
      <c r="E156" s="573" t="s">
        <v>3</v>
      </c>
      <c r="F156" s="574" t="s">
        <v>289</v>
      </c>
      <c r="G156" s="570"/>
      <c r="H156" s="575">
        <v>1.796</v>
      </c>
      <c r="I156" s="89"/>
      <c r="J156" s="89"/>
      <c r="K156" s="570"/>
      <c r="L156" s="87"/>
      <c r="M156" s="90"/>
      <c r="N156" s="91"/>
      <c r="O156" s="91"/>
      <c r="P156" s="91"/>
      <c r="Q156" s="91"/>
      <c r="R156" s="91"/>
      <c r="S156" s="91"/>
      <c r="T156" s="92"/>
      <c r="AT156" s="88" t="s">
        <v>202</v>
      </c>
      <c r="AU156" s="88" t="s">
        <v>84</v>
      </c>
      <c r="AV156" s="11" t="s">
        <v>84</v>
      </c>
      <c r="AW156" s="11" t="s">
        <v>41</v>
      </c>
      <c r="AX156" s="11" t="s">
        <v>77</v>
      </c>
      <c r="AY156" s="88" t="s">
        <v>193</v>
      </c>
    </row>
    <row r="157" spans="1:65" s="11" customFormat="1" x14ac:dyDescent="0.3">
      <c r="A157" s="570"/>
      <c r="B157" s="571"/>
      <c r="C157" s="570"/>
      <c r="D157" s="572" t="s">
        <v>202</v>
      </c>
      <c r="E157" s="573" t="s">
        <v>3</v>
      </c>
      <c r="F157" s="574" t="s">
        <v>290</v>
      </c>
      <c r="G157" s="570"/>
      <c r="H157" s="575">
        <v>1.663</v>
      </c>
      <c r="I157" s="89"/>
      <c r="J157" s="89"/>
      <c r="K157" s="570"/>
      <c r="L157" s="87"/>
      <c r="M157" s="90"/>
      <c r="N157" s="91"/>
      <c r="O157" s="91"/>
      <c r="P157" s="91"/>
      <c r="Q157" s="91"/>
      <c r="R157" s="91"/>
      <c r="S157" s="91"/>
      <c r="T157" s="92"/>
      <c r="AT157" s="88" t="s">
        <v>202</v>
      </c>
      <c r="AU157" s="88" t="s">
        <v>84</v>
      </c>
      <c r="AV157" s="11" t="s">
        <v>84</v>
      </c>
      <c r="AW157" s="11" t="s">
        <v>41</v>
      </c>
      <c r="AX157" s="11" t="s">
        <v>77</v>
      </c>
      <c r="AY157" s="88" t="s">
        <v>193</v>
      </c>
    </row>
    <row r="158" spans="1:65" s="11" customFormat="1" x14ac:dyDescent="0.3">
      <c r="A158" s="570"/>
      <c r="B158" s="571"/>
      <c r="C158" s="570"/>
      <c r="D158" s="572" t="s">
        <v>202</v>
      </c>
      <c r="E158" s="573" t="s">
        <v>3</v>
      </c>
      <c r="F158" s="574" t="s">
        <v>291</v>
      </c>
      <c r="G158" s="570"/>
      <c r="H158" s="575">
        <v>2.1230000000000002</v>
      </c>
      <c r="I158" s="89"/>
      <c r="J158" s="89"/>
      <c r="K158" s="570"/>
      <c r="L158" s="87"/>
      <c r="M158" s="90"/>
      <c r="N158" s="91"/>
      <c r="O158" s="91"/>
      <c r="P158" s="91"/>
      <c r="Q158" s="91"/>
      <c r="R158" s="91"/>
      <c r="S158" s="91"/>
      <c r="T158" s="92"/>
      <c r="AT158" s="88" t="s">
        <v>202</v>
      </c>
      <c r="AU158" s="88" t="s">
        <v>84</v>
      </c>
      <c r="AV158" s="11" t="s">
        <v>84</v>
      </c>
      <c r="AW158" s="11" t="s">
        <v>41</v>
      </c>
      <c r="AX158" s="11" t="s">
        <v>77</v>
      </c>
      <c r="AY158" s="88" t="s">
        <v>193</v>
      </c>
    </row>
    <row r="159" spans="1:65" s="11" customFormat="1" x14ac:dyDescent="0.3">
      <c r="A159" s="570"/>
      <c r="B159" s="571"/>
      <c r="C159" s="570"/>
      <c r="D159" s="572" t="s">
        <v>202</v>
      </c>
      <c r="E159" s="573" t="s">
        <v>3</v>
      </c>
      <c r="F159" s="574" t="s">
        <v>292</v>
      </c>
      <c r="G159" s="570"/>
      <c r="H159" s="575">
        <v>1.958</v>
      </c>
      <c r="I159" s="89"/>
      <c r="J159" s="89"/>
      <c r="K159" s="570"/>
      <c r="L159" s="87"/>
      <c r="M159" s="90"/>
      <c r="N159" s="91"/>
      <c r="O159" s="91"/>
      <c r="P159" s="91"/>
      <c r="Q159" s="91"/>
      <c r="R159" s="91"/>
      <c r="S159" s="91"/>
      <c r="T159" s="92"/>
      <c r="AT159" s="88" t="s">
        <v>202</v>
      </c>
      <c r="AU159" s="88" t="s">
        <v>84</v>
      </c>
      <c r="AV159" s="11" t="s">
        <v>84</v>
      </c>
      <c r="AW159" s="11" t="s">
        <v>41</v>
      </c>
      <c r="AX159" s="11" t="s">
        <v>77</v>
      </c>
      <c r="AY159" s="88" t="s">
        <v>193</v>
      </c>
    </row>
    <row r="160" spans="1:65" s="12" customFormat="1" x14ac:dyDescent="0.3">
      <c r="A160" s="576"/>
      <c r="B160" s="577"/>
      <c r="C160" s="576"/>
      <c r="D160" s="578" t="s">
        <v>202</v>
      </c>
      <c r="E160" s="579" t="s">
        <v>3</v>
      </c>
      <c r="F160" s="580" t="s">
        <v>221</v>
      </c>
      <c r="G160" s="576"/>
      <c r="H160" s="581">
        <v>7.54</v>
      </c>
      <c r="I160" s="94"/>
      <c r="J160" s="94"/>
      <c r="K160" s="576"/>
      <c r="L160" s="93"/>
      <c r="M160" s="95"/>
      <c r="N160" s="96"/>
      <c r="O160" s="96"/>
      <c r="P160" s="96"/>
      <c r="Q160" s="96"/>
      <c r="R160" s="96"/>
      <c r="S160" s="96"/>
      <c r="T160" s="97"/>
      <c r="AT160" s="98" t="s">
        <v>202</v>
      </c>
      <c r="AU160" s="98" t="s">
        <v>84</v>
      </c>
      <c r="AV160" s="12" t="s">
        <v>205</v>
      </c>
      <c r="AW160" s="12" t="s">
        <v>41</v>
      </c>
      <c r="AX160" s="12" t="s">
        <v>9</v>
      </c>
      <c r="AY160" s="98" t="s">
        <v>193</v>
      </c>
    </row>
    <row r="161" spans="1:65" s="1" customFormat="1" ht="22.5" customHeight="1" x14ac:dyDescent="0.3">
      <c r="A161" s="550"/>
      <c r="B161" s="503"/>
      <c r="C161" s="564" t="s">
        <v>293</v>
      </c>
      <c r="D161" s="564" t="s">
        <v>195</v>
      </c>
      <c r="E161" s="565" t="s">
        <v>294</v>
      </c>
      <c r="F161" s="569" t="s">
        <v>295</v>
      </c>
      <c r="G161" s="567" t="s">
        <v>198</v>
      </c>
      <c r="H161" s="568">
        <v>9.0210000000000008</v>
      </c>
      <c r="I161" s="80"/>
      <c r="J161" s="81">
        <f>ROUND(I161*H161,0)</f>
        <v>0</v>
      </c>
      <c r="K161" s="569" t="s">
        <v>199</v>
      </c>
      <c r="L161" s="21"/>
      <c r="M161" s="82" t="s">
        <v>3</v>
      </c>
      <c r="N161" s="83" t="s">
        <v>48</v>
      </c>
      <c r="O161" s="22"/>
      <c r="P161" s="84">
        <f>O161*H161</f>
        <v>0</v>
      </c>
      <c r="Q161" s="84">
        <v>2.2563399999999998</v>
      </c>
      <c r="R161" s="84">
        <f>Q161*H161</f>
        <v>20.354443140000001</v>
      </c>
      <c r="S161" s="84">
        <v>0</v>
      </c>
      <c r="T161" s="85">
        <f>S161*H161</f>
        <v>0</v>
      </c>
      <c r="AR161" s="17" t="s">
        <v>200</v>
      </c>
      <c r="AT161" s="17" t="s">
        <v>195</v>
      </c>
      <c r="AU161" s="17" t="s">
        <v>84</v>
      </c>
      <c r="AY161" s="17" t="s">
        <v>193</v>
      </c>
      <c r="BE161" s="86">
        <f>IF(N161="základní",J161,0)</f>
        <v>0</v>
      </c>
      <c r="BF161" s="86">
        <f>IF(N161="snížená",J161,0)</f>
        <v>0</v>
      </c>
      <c r="BG161" s="86">
        <f>IF(N161="zákl. přenesená",J161,0)</f>
        <v>0</v>
      </c>
      <c r="BH161" s="86">
        <f>IF(N161="sníž. přenesená",J161,0)</f>
        <v>0</v>
      </c>
      <c r="BI161" s="86">
        <f>IF(N161="nulová",J161,0)</f>
        <v>0</v>
      </c>
      <c r="BJ161" s="17" t="s">
        <v>9</v>
      </c>
      <c r="BK161" s="86">
        <f>ROUND(I161*H161,0)</f>
        <v>0</v>
      </c>
      <c r="BL161" s="17" t="s">
        <v>200</v>
      </c>
      <c r="BM161" s="17" t="s">
        <v>296</v>
      </c>
    </row>
    <row r="162" spans="1:65" s="11" customFormat="1" x14ac:dyDescent="0.3">
      <c r="A162" s="570"/>
      <c r="B162" s="571"/>
      <c r="C162" s="570"/>
      <c r="D162" s="572" t="s">
        <v>202</v>
      </c>
      <c r="E162" s="573" t="s">
        <v>3</v>
      </c>
      <c r="F162" s="574" t="s">
        <v>297</v>
      </c>
      <c r="G162" s="570"/>
      <c r="H162" s="575">
        <v>205.934</v>
      </c>
      <c r="I162" s="89"/>
      <c r="J162" s="89"/>
      <c r="K162" s="570"/>
      <c r="L162" s="87"/>
      <c r="M162" s="90"/>
      <c r="N162" s="91"/>
      <c r="O162" s="91"/>
      <c r="P162" s="91"/>
      <c r="Q162" s="91"/>
      <c r="R162" s="91"/>
      <c r="S162" s="91"/>
      <c r="T162" s="92"/>
      <c r="AT162" s="88" t="s">
        <v>202</v>
      </c>
      <c r="AU162" s="88" t="s">
        <v>84</v>
      </c>
      <c r="AV162" s="11" t="s">
        <v>84</v>
      </c>
      <c r="AW162" s="11" t="s">
        <v>41</v>
      </c>
      <c r="AX162" s="11" t="s">
        <v>77</v>
      </c>
      <c r="AY162" s="88" t="s">
        <v>193</v>
      </c>
    </row>
    <row r="163" spans="1:65" s="11" customFormat="1" x14ac:dyDescent="0.3">
      <c r="A163" s="570"/>
      <c r="B163" s="571"/>
      <c r="C163" s="570"/>
      <c r="D163" s="572" t="s">
        <v>202</v>
      </c>
      <c r="E163" s="573" t="s">
        <v>3</v>
      </c>
      <c r="F163" s="574" t="s">
        <v>298</v>
      </c>
      <c r="G163" s="570"/>
      <c r="H163" s="575">
        <v>-16.675000000000001</v>
      </c>
      <c r="I163" s="89"/>
      <c r="J163" s="89"/>
      <c r="K163" s="570"/>
      <c r="L163" s="87"/>
      <c r="M163" s="90"/>
      <c r="N163" s="91"/>
      <c r="O163" s="91"/>
      <c r="P163" s="91"/>
      <c r="Q163" s="91"/>
      <c r="R163" s="91"/>
      <c r="S163" s="91"/>
      <c r="T163" s="92"/>
      <c r="AT163" s="88" t="s">
        <v>202</v>
      </c>
      <c r="AU163" s="88" t="s">
        <v>84</v>
      </c>
      <c r="AV163" s="11" t="s">
        <v>84</v>
      </c>
      <c r="AW163" s="11" t="s">
        <v>41</v>
      </c>
      <c r="AX163" s="11" t="s">
        <v>77</v>
      </c>
      <c r="AY163" s="88" t="s">
        <v>193</v>
      </c>
    </row>
    <row r="164" spans="1:65" s="11" customFormat="1" x14ac:dyDescent="0.3">
      <c r="A164" s="570"/>
      <c r="B164" s="571"/>
      <c r="C164" s="570"/>
      <c r="D164" s="572" t="s">
        <v>202</v>
      </c>
      <c r="E164" s="573" t="s">
        <v>3</v>
      </c>
      <c r="F164" s="574" t="s">
        <v>299</v>
      </c>
      <c r="G164" s="570"/>
      <c r="H164" s="575">
        <v>-14.87</v>
      </c>
      <c r="I164" s="89"/>
      <c r="J164" s="89"/>
      <c r="K164" s="570"/>
      <c r="L164" s="87"/>
      <c r="M164" s="90"/>
      <c r="N164" s="91"/>
      <c r="O164" s="91"/>
      <c r="P164" s="91"/>
      <c r="Q164" s="91"/>
      <c r="R164" s="91"/>
      <c r="S164" s="91"/>
      <c r="T164" s="92"/>
      <c r="AT164" s="88" t="s">
        <v>202</v>
      </c>
      <c r="AU164" s="88" t="s">
        <v>84</v>
      </c>
      <c r="AV164" s="11" t="s">
        <v>84</v>
      </c>
      <c r="AW164" s="11" t="s">
        <v>41</v>
      </c>
      <c r="AX164" s="11" t="s">
        <v>77</v>
      </c>
      <c r="AY164" s="88" t="s">
        <v>193</v>
      </c>
    </row>
    <row r="165" spans="1:65" s="11" customFormat="1" x14ac:dyDescent="0.3">
      <c r="A165" s="570"/>
      <c r="B165" s="571"/>
      <c r="C165" s="570"/>
      <c r="D165" s="572" t="s">
        <v>202</v>
      </c>
      <c r="E165" s="573" t="s">
        <v>3</v>
      </c>
      <c r="F165" s="574" t="s">
        <v>300</v>
      </c>
      <c r="G165" s="570"/>
      <c r="H165" s="575">
        <v>-4.18</v>
      </c>
      <c r="I165" s="89"/>
      <c r="J165" s="89"/>
      <c r="K165" s="570"/>
      <c r="L165" s="87"/>
      <c r="M165" s="90"/>
      <c r="N165" s="91"/>
      <c r="O165" s="91"/>
      <c r="P165" s="91"/>
      <c r="Q165" s="91"/>
      <c r="R165" s="91"/>
      <c r="S165" s="91"/>
      <c r="T165" s="92"/>
      <c r="AT165" s="88" t="s">
        <v>202</v>
      </c>
      <c r="AU165" s="88" t="s">
        <v>84</v>
      </c>
      <c r="AV165" s="11" t="s">
        <v>84</v>
      </c>
      <c r="AW165" s="11" t="s">
        <v>41</v>
      </c>
      <c r="AX165" s="11" t="s">
        <v>77</v>
      </c>
      <c r="AY165" s="88" t="s">
        <v>193</v>
      </c>
    </row>
    <row r="166" spans="1:65" s="12" customFormat="1" x14ac:dyDescent="0.3">
      <c r="A166" s="576"/>
      <c r="B166" s="577"/>
      <c r="C166" s="576"/>
      <c r="D166" s="572" t="s">
        <v>202</v>
      </c>
      <c r="E166" s="582" t="s">
        <v>88</v>
      </c>
      <c r="F166" s="583" t="s">
        <v>301</v>
      </c>
      <c r="G166" s="576"/>
      <c r="H166" s="584">
        <v>170.209</v>
      </c>
      <c r="I166" s="94"/>
      <c r="J166" s="94"/>
      <c r="K166" s="576"/>
      <c r="L166" s="93"/>
      <c r="M166" s="95"/>
      <c r="N166" s="96"/>
      <c r="O166" s="96"/>
      <c r="P166" s="96"/>
      <c r="Q166" s="96"/>
      <c r="R166" s="96"/>
      <c r="S166" s="96"/>
      <c r="T166" s="97"/>
      <c r="AT166" s="98" t="s">
        <v>202</v>
      </c>
      <c r="AU166" s="98" t="s">
        <v>84</v>
      </c>
      <c r="AV166" s="12" t="s">
        <v>205</v>
      </c>
      <c r="AW166" s="12" t="s">
        <v>41</v>
      </c>
      <c r="AX166" s="12" t="s">
        <v>77</v>
      </c>
      <c r="AY166" s="98" t="s">
        <v>193</v>
      </c>
    </row>
    <row r="167" spans="1:65" s="11" customFormat="1" x14ac:dyDescent="0.3">
      <c r="A167" s="570"/>
      <c r="B167" s="571"/>
      <c r="C167" s="570"/>
      <c r="D167" s="578" t="s">
        <v>202</v>
      </c>
      <c r="E167" s="585" t="s">
        <v>3</v>
      </c>
      <c r="F167" s="586" t="s">
        <v>302</v>
      </c>
      <c r="G167" s="570"/>
      <c r="H167" s="587">
        <v>9.0210000000000008</v>
      </c>
      <c r="I167" s="89"/>
      <c r="J167" s="89"/>
      <c r="K167" s="570"/>
      <c r="L167" s="87"/>
      <c r="M167" s="90"/>
      <c r="N167" s="91"/>
      <c r="O167" s="91"/>
      <c r="P167" s="91"/>
      <c r="Q167" s="91"/>
      <c r="R167" s="91"/>
      <c r="S167" s="91"/>
      <c r="T167" s="92"/>
      <c r="AT167" s="88" t="s">
        <v>202</v>
      </c>
      <c r="AU167" s="88" t="s">
        <v>84</v>
      </c>
      <c r="AV167" s="11" t="s">
        <v>84</v>
      </c>
      <c r="AW167" s="11" t="s">
        <v>41</v>
      </c>
      <c r="AX167" s="11" t="s">
        <v>9</v>
      </c>
      <c r="AY167" s="88" t="s">
        <v>193</v>
      </c>
    </row>
    <row r="168" spans="1:65" s="1" customFormat="1" ht="22.5" customHeight="1" x14ac:dyDescent="0.3">
      <c r="A168" s="550"/>
      <c r="B168" s="503"/>
      <c r="C168" s="564" t="s">
        <v>303</v>
      </c>
      <c r="D168" s="564" t="s">
        <v>195</v>
      </c>
      <c r="E168" s="565" t="s">
        <v>304</v>
      </c>
      <c r="F168" s="569" t="s">
        <v>305</v>
      </c>
      <c r="G168" s="567" t="s">
        <v>198</v>
      </c>
      <c r="H168" s="568">
        <v>9.0210000000000008</v>
      </c>
      <c r="I168" s="80"/>
      <c r="J168" s="81">
        <f>ROUND(I168*H168,0)</f>
        <v>0</v>
      </c>
      <c r="K168" s="569" t="s">
        <v>199</v>
      </c>
      <c r="L168" s="21"/>
      <c r="M168" s="82" t="s">
        <v>3</v>
      </c>
      <c r="N168" s="83" t="s">
        <v>48</v>
      </c>
      <c r="O168" s="22"/>
      <c r="P168" s="84">
        <f>O168*H168</f>
        <v>0</v>
      </c>
      <c r="Q168" s="84">
        <v>0</v>
      </c>
      <c r="R168" s="84">
        <f>Q168*H168</f>
        <v>0</v>
      </c>
      <c r="S168" s="84">
        <v>0</v>
      </c>
      <c r="T168" s="85">
        <f>S168*H168</f>
        <v>0</v>
      </c>
      <c r="AR168" s="17" t="s">
        <v>200</v>
      </c>
      <c r="AT168" s="17" t="s">
        <v>195</v>
      </c>
      <c r="AU168" s="17" t="s">
        <v>84</v>
      </c>
      <c r="AY168" s="17" t="s">
        <v>193</v>
      </c>
      <c r="BE168" s="86">
        <f>IF(N168="základní",J168,0)</f>
        <v>0</v>
      </c>
      <c r="BF168" s="86">
        <f>IF(N168="snížená",J168,0)</f>
        <v>0</v>
      </c>
      <c r="BG168" s="86">
        <f>IF(N168="zákl. přenesená",J168,0)</f>
        <v>0</v>
      </c>
      <c r="BH168" s="86">
        <f>IF(N168="sníž. přenesená",J168,0)</f>
        <v>0</v>
      </c>
      <c r="BI168" s="86">
        <f>IF(N168="nulová",J168,0)</f>
        <v>0</v>
      </c>
      <c r="BJ168" s="17" t="s">
        <v>9</v>
      </c>
      <c r="BK168" s="86">
        <f>ROUND(I168*H168,0)</f>
        <v>0</v>
      </c>
      <c r="BL168" s="17" t="s">
        <v>200</v>
      </c>
      <c r="BM168" s="17" t="s">
        <v>306</v>
      </c>
    </row>
    <row r="169" spans="1:65" s="11" customFormat="1" x14ac:dyDescent="0.3">
      <c r="A169" s="570"/>
      <c r="B169" s="571"/>
      <c r="C169" s="570"/>
      <c r="D169" s="578" t="s">
        <v>202</v>
      </c>
      <c r="E169" s="585" t="s">
        <v>3</v>
      </c>
      <c r="F169" s="586" t="s">
        <v>302</v>
      </c>
      <c r="G169" s="570"/>
      <c r="H169" s="587">
        <v>9.0210000000000008</v>
      </c>
      <c r="I169" s="89"/>
      <c r="J169" s="89"/>
      <c r="K169" s="570"/>
      <c r="L169" s="87"/>
      <c r="M169" s="90"/>
      <c r="N169" s="91"/>
      <c r="O169" s="91"/>
      <c r="P169" s="91"/>
      <c r="Q169" s="91"/>
      <c r="R169" s="91"/>
      <c r="S169" s="91"/>
      <c r="T169" s="92"/>
      <c r="AT169" s="88" t="s">
        <v>202</v>
      </c>
      <c r="AU169" s="88" t="s">
        <v>84</v>
      </c>
      <c r="AV169" s="11" t="s">
        <v>84</v>
      </c>
      <c r="AW169" s="11" t="s">
        <v>41</v>
      </c>
      <c r="AX169" s="11" t="s">
        <v>9</v>
      </c>
      <c r="AY169" s="88" t="s">
        <v>193</v>
      </c>
    </row>
    <row r="170" spans="1:65" s="1" customFormat="1" ht="31.5" customHeight="1" x14ac:dyDescent="0.3">
      <c r="A170" s="550"/>
      <c r="B170" s="503"/>
      <c r="C170" s="564" t="s">
        <v>307</v>
      </c>
      <c r="D170" s="564" t="s">
        <v>195</v>
      </c>
      <c r="E170" s="565" t="s">
        <v>308</v>
      </c>
      <c r="F170" s="569" t="s">
        <v>309</v>
      </c>
      <c r="G170" s="567" t="s">
        <v>198</v>
      </c>
      <c r="H170" s="568">
        <v>9.0210000000000008</v>
      </c>
      <c r="I170" s="80"/>
      <c r="J170" s="81">
        <f>ROUND(I170*H170,0)</f>
        <v>0</v>
      </c>
      <c r="K170" s="569" t="s">
        <v>199</v>
      </c>
      <c r="L170" s="21"/>
      <c r="M170" s="82" t="s">
        <v>3</v>
      </c>
      <c r="N170" s="83" t="s">
        <v>48</v>
      </c>
      <c r="O170" s="22"/>
      <c r="P170" s="84">
        <f>O170*H170</f>
        <v>0</v>
      </c>
      <c r="Q170" s="84">
        <v>0</v>
      </c>
      <c r="R170" s="84">
        <f>Q170*H170</f>
        <v>0</v>
      </c>
      <c r="S170" s="84">
        <v>0</v>
      </c>
      <c r="T170" s="85">
        <f>S170*H170</f>
        <v>0</v>
      </c>
      <c r="AR170" s="17" t="s">
        <v>200</v>
      </c>
      <c r="AT170" s="17" t="s">
        <v>195</v>
      </c>
      <c r="AU170" s="17" t="s">
        <v>84</v>
      </c>
      <c r="AY170" s="17" t="s">
        <v>193</v>
      </c>
      <c r="BE170" s="86">
        <f>IF(N170="základní",J170,0)</f>
        <v>0</v>
      </c>
      <c r="BF170" s="86">
        <f>IF(N170="snížená",J170,0)</f>
        <v>0</v>
      </c>
      <c r="BG170" s="86">
        <f>IF(N170="zákl. přenesená",J170,0)</f>
        <v>0</v>
      </c>
      <c r="BH170" s="86">
        <f>IF(N170="sníž. přenesená",J170,0)</f>
        <v>0</v>
      </c>
      <c r="BI170" s="86">
        <f>IF(N170="nulová",J170,0)</f>
        <v>0</v>
      </c>
      <c r="BJ170" s="17" t="s">
        <v>9</v>
      </c>
      <c r="BK170" s="86">
        <f>ROUND(I170*H170,0)</f>
        <v>0</v>
      </c>
      <c r="BL170" s="17" t="s">
        <v>200</v>
      </c>
      <c r="BM170" s="17" t="s">
        <v>310</v>
      </c>
    </row>
    <row r="171" spans="1:65" s="11" customFormat="1" x14ac:dyDescent="0.3">
      <c r="A171" s="570"/>
      <c r="B171" s="571"/>
      <c r="C171" s="570"/>
      <c r="D171" s="578" t="s">
        <v>202</v>
      </c>
      <c r="E171" s="585" t="s">
        <v>3</v>
      </c>
      <c r="F171" s="586" t="s">
        <v>302</v>
      </c>
      <c r="G171" s="570"/>
      <c r="H171" s="587">
        <v>9.0210000000000008</v>
      </c>
      <c r="I171" s="89"/>
      <c r="J171" s="89"/>
      <c r="K171" s="570"/>
      <c r="L171" s="87"/>
      <c r="M171" s="90"/>
      <c r="N171" s="91"/>
      <c r="O171" s="91"/>
      <c r="P171" s="91"/>
      <c r="Q171" s="91"/>
      <c r="R171" s="91"/>
      <c r="S171" s="91"/>
      <c r="T171" s="92"/>
      <c r="AT171" s="88" t="s">
        <v>202</v>
      </c>
      <c r="AU171" s="88" t="s">
        <v>84</v>
      </c>
      <c r="AV171" s="11" t="s">
        <v>84</v>
      </c>
      <c r="AW171" s="11" t="s">
        <v>41</v>
      </c>
      <c r="AX171" s="11" t="s">
        <v>9</v>
      </c>
      <c r="AY171" s="88" t="s">
        <v>193</v>
      </c>
    </row>
    <row r="172" spans="1:65" s="1" customFormat="1" ht="22.5" customHeight="1" x14ac:dyDescent="0.3">
      <c r="A172" s="550"/>
      <c r="B172" s="503"/>
      <c r="C172" s="564" t="s">
        <v>8</v>
      </c>
      <c r="D172" s="564" t="s">
        <v>195</v>
      </c>
      <c r="E172" s="565" t="s">
        <v>311</v>
      </c>
      <c r="F172" s="569" t="s">
        <v>312</v>
      </c>
      <c r="G172" s="567" t="s">
        <v>212</v>
      </c>
      <c r="H172" s="568">
        <v>0.438</v>
      </c>
      <c r="I172" s="80"/>
      <c r="J172" s="81">
        <f>ROUND(I172*H172,0)</f>
        <v>0</v>
      </c>
      <c r="K172" s="569" t="s">
        <v>199</v>
      </c>
      <c r="L172" s="21"/>
      <c r="M172" s="82" t="s">
        <v>3</v>
      </c>
      <c r="N172" s="83" t="s">
        <v>48</v>
      </c>
      <c r="O172" s="22"/>
      <c r="P172" s="84">
        <f>O172*H172</f>
        <v>0</v>
      </c>
      <c r="Q172" s="84">
        <v>1.0530555952</v>
      </c>
      <c r="R172" s="84">
        <f>Q172*H172</f>
        <v>0.4612383506976</v>
      </c>
      <c r="S172" s="84">
        <v>0</v>
      </c>
      <c r="T172" s="85">
        <f>S172*H172</f>
        <v>0</v>
      </c>
      <c r="AR172" s="17" t="s">
        <v>200</v>
      </c>
      <c r="AT172" s="17" t="s">
        <v>195</v>
      </c>
      <c r="AU172" s="17" t="s">
        <v>84</v>
      </c>
      <c r="AY172" s="17" t="s">
        <v>193</v>
      </c>
      <c r="BE172" s="86">
        <f>IF(N172="základní",J172,0)</f>
        <v>0</v>
      </c>
      <c r="BF172" s="86">
        <f>IF(N172="snížená",J172,0)</f>
        <v>0</v>
      </c>
      <c r="BG172" s="86">
        <f>IF(N172="zákl. přenesená",J172,0)</f>
        <v>0</v>
      </c>
      <c r="BH172" s="86">
        <f>IF(N172="sníž. přenesená",J172,0)</f>
        <v>0</v>
      </c>
      <c r="BI172" s="86">
        <f>IF(N172="nulová",J172,0)</f>
        <v>0</v>
      </c>
      <c r="BJ172" s="17" t="s">
        <v>9</v>
      </c>
      <c r="BK172" s="86">
        <f>ROUND(I172*H172,0)</f>
        <v>0</v>
      </c>
      <c r="BL172" s="17" t="s">
        <v>200</v>
      </c>
      <c r="BM172" s="17" t="s">
        <v>313</v>
      </c>
    </row>
    <row r="173" spans="1:65" s="11" customFormat="1" x14ac:dyDescent="0.3">
      <c r="A173" s="570"/>
      <c r="B173" s="571"/>
      <c r="C173" s="570"/>
      <c r="D173" s="578" t="s">
        <v>202</v>
      </c>
      <c r="E173" s="585" t="s">
        <v>3</v>
      </c>
      <c r="F173" s="586" t="s">
        <v>314</v>
      </c>
      <c r="G173" s="570"/>
      <c r="H173" s="587">
        <v>0.438</v>
      </c>
      <c r="I173" s="89"/>
      <c r="J173" s="89"/>
      <c r="K173" s="570"/>
      <c r="L173" s="87"/>
      <c r="M173" s="90"/>
      <c r="N173" s="91"/>
      <c r="O173" s="91"/>
      <c r="P173" s="91"/>
      <c r="Q173" s="91"/>
      <c r="R173" s="91"/>
      <c r="S173" s="91"/>
      <c r="T173" s="92"/>
      <c r="AT173" s="88" t="s">
        <v>202</v>
      </c>
      <c r="AU173" s="88" t="s">
        <v>84</v>
      </c>
      <c r="AV173" s="11" t="s">
        <v>84</v>
      </c>
      <c r="AW173" s="11" t="s">
        <v>41</v>
      </c>
      <c r="AX173" s="11" t="s">
        <v>9</v>
      </c>
      <c r="AY173" s="88" t="s">
        <v>193</v>
      </c>
    </row>
    <row r="174" spans="1:65" s="1" customFormat="1" ht="22.5" customHeight="1" x14ac:dyDescent="0.3">
      <c r="A174" s="550"/>
      <c r="B174" s="503"/>
      <c r="C174" s="564" t="s">
        <v>315</v>
      </c>
      <c r="D174" s="564" t="s">
        <v>195</v>
      </c>
      <c r="E174" s="565" t="s">
        <v>316</v>
      </c>
      <c r="F174" s="569" t="s">
        <v>317</v>
      </c>
      <c r="G174" s="567" t="s">
        <v>239</v>
      </c>
      <c r="H174" s="568">
        <v>1</v>
      </c>
      <c r="I174" s="80"/>
      <c r="J174" s="81">
        <f>ROUND(I174*H174,0)</f>
        <v>0</v>
      </c>
      <c r="K174" s="569" t="s">
        <v>199</v>
      </c>
      <c r="L174" s="21"/>
      <c r="M174" s="82" t="s">
        <v>3</v>
      </c>
      <c r="N174" s="83" t="s">
        <v>48</v>
      </c>
      <c r="O174" s="22"/>
      <c r="P174" s="84">
        <f>O174*H174</f>
        <v>0</v>
      </c>
      <c r="Q174" s="84">
        <v>4.684E-2</v>
      </c>
      <c r="R174" s="84">
        <f>Q174*H174</f>
        <v>4.684E-2</v>
      </c>
      <c r="S174" s="84">
        <v>0</v>
      </c>
      <c r="T174" s="85">
        <f>S174*H174</f>
        <v>0</v>
      </c>
      <c r="AR174" s="17" t="s">
        <v>200</v>
      </c>
      <c r="AT174" s="17" t="s">
        <v>195</v>
      </c>
      <c r="AU174" s="17" t="s">
        <v>84</v>
      </c>
      <c r="AY174" s="17" t="s">
        <v>193</v>
      </c>
      <c r="BE174" s="86">
        <f>IF(N174="základní",J174,0)</f>
        <v>0</v>
      </c>
      <c r="BF174" s="86">
        <f>IF(N174="snížená",J174,0)</f>
        <v>0</v>
      </c>
      <c r="BG174" s="86">
        <f>IF(N174="zákl. přenesená",J174,0)</f>
        <v>0</v>
      </c>
      <c r="BH174" s="86">
        <f>IF(N174="sníž. přenesená",J174,0)</f>
        <v>0</v>
      </c>
      <c r="BI174" s="86">
        <f>IF(N174="nulová",J174,0)</f>
        <v>0</v>
      </c>
      <c r="BJ174" s="17" t="s">
        <v>9</v>
      </c>
      <c r="BK174" s="86">
        <f>ROUND(I174*H174,0)</f>
        <v>0</v>
      </c>
      <c r="BL174" s="17" t="s">
        <v>200</v>
      </c>
      <c r="BM174" s="17" t="s">
        <v>318</v>
      </c>
    </row>
    <row r="175" spans="1:65" s="11" customFormat="1" x14ac:dyDescent="0.3">
      <c r="A175" s="570"/>
      <c r="B175" s="571"/>
      <c r="C175" s="570"/>
      <c r="D175" s="578" t="s">
        <v>202</v>
      </c>
      <c r="E175" s="585" t="s">
        <v>3</v>
      </c>
      <c r="F175" s="586" t="s">
        <v>319</v>
      </c>
      <c r="G175" s="570"/>
      <c r="H175" s="587">
        <v>1</v>
      </c>
      <c r="I175" s="89"/>
      <c r="J175" s="89"/>
      <c r="K175" s="570"/>
      <c r="L175" s="87"/>
      <c r="M175" s="90"/>
      <c r="N175" s="91"/>
      <c r="O175" s="91"/>
      <c r="P175" s="91"/>
      <c r="Q175" s="91"/>
      <c r="R175" s="91"/>
      <c r="S175" s="91"/>
      <c r="T175" s="92"/>
      <c r="AT175" s="88" t="s">
        <v>202</v>
      </c>
      <c r="AU175" s="88" t="s">
        <v>84</v>
      </c>
      <c r="AV175" s="11" t="s">
        <v>84</v>
      </c>
      <c r="AW175" s="11" t="s">
        <v>41</v>
      </c>
      <c r="AX175" s="11" t="s">
        <v>9</v>
      </c>
      <c r="AY175" s="88" t="s">
        <v>193</v>
      </c>
    </row>
    <row r="176" spans="1:65" s="1" customFormat="1" ht="22.5" customHeight="1" x14ac:dyDescent="0.3">
      <c r="A176" s="550"/>
      <c r="B176" s="503"/>
      <c r="C176" s="588" t="s">
        <v>320</v>
      </c>
      <c r="D176" s="588" t="s">
        <v>321</v>
      </c>
      <c r="E176" s="589" t="s">
        <v>322</v>
      </c>
      <c r="F176" s="590" t="s">
        <v>323</v>
      </c>
      <c r="G176" s="591" t="s">
        <v>239</v>
      </c>
      <c r="H176" s="592">
        <v>1</v>
      </c>
      <c r="I176" s="99"/>
      <c r="J176" s="100">
        <f>ROUND(I176*H176,0)</f>
        <v>0</v>
      </c>
      <c r="K176" s="590" t="s">
        <v>199</v>
      </c>
      <c r="L176" s="101"/>
      <c r="M176" s="102" t="s">
        <v>3</v>
      </c>
      <c r="N176" s="103" t="s">
        <v>48</v>
      </c>
      <c r="O176" s="22"/>
      <c r="P176" s="84">
        <f>O176*H176</f>
        <v>0</v>
      </c>
      <c r="Q176" s="84">
        <v>2.2329999999999999E-2</v>
      </c>
      <c r="R176" s="84">
        <f>Q176*H176</f>
        <v>2.2329999999999999E-2</v>
      </c>
      <c r="S176" s="84">
        <v>0</v>
      </c>
      <c r="T176" s="85">
        <f>S176*H176</f>
        <v>0</v>
      </c>
      <c r="AR176" s="17" t="s">
        <v>242</v>
      </c>
      <c r="AT176" s="17" t="s">
        <v>321</v>
      </c>
      <c r="AU176" s="17" t="s">
        <v>84</v>
      </c>
      <c r="AY176" s="17" t="s">
        <v>193</v>
      </c>
      <c r="BE176" s="86">
        <f>IF(N176="základní",J176,0)</f>
        <v>0</v>
      </c>
      <c r="BF176" s="86">
        <f>IF(N176="snížená",J176,0)</f>
        <v>0</v>
      </c>
      <c r="BG176" s="86">
        <f>IF(N176="zákl. přenesená",J176,0)</f>
        <v>0</v>
      </c>
      <c r="BH176" s="86">
        <f>IF(N176="sníž. přenesená",J176,0)</f>
        <v>0</v>
      </c>
      <c r="BI176" s="86">
        <f>IF(N176="nulová",J176,0)</f>
        <v>0</v>
      </c>
      <c r="BJ176" s="17" t="s">
        <v>9</v>
      </c>
      <c r="BK176" s="86">
        <f>ROUND(I176*H176,0)</f>
        <v>0</v>
      </c>
      <c r="BL176" s="17" t="s">
        <v>200</v>
      </c>
      <c r="BM176" s="17" t="s">
        <v>324</v>
      </c>
    </row>
    <row r="177" spans="1:65" s="11" customFormat="1" x14ac:dyDescent="0.3">
      <c r="A177" s="570"/>
      <c r="B177" s="571"/>
      <c r="C177" s="570"/>
      <c r="D177" s="572" t="s">
        <v>202</v>
      </c>
      <c r="E177" s="573" t="s">
        <v>3</v>
      </c>
      <c r="F177" s="574" t="s">
        <v>319</v>
      </c>
      <c r="G177" s="570"/>
      <c r="H177" s="575">
        <v>1</v>
      </c>
      <c r="I177" s="89"/>
      <c r="J177" s="89"/>
      <c r="K177" s="570"/>
      <c r="L177" s="87"/>
      <c r="M177" s="90"/>
      <c r="N177" s="91"/>
      <c r="O177" s="91"/>
      <c r="P177" s="91"/>
      <c r="Q177" s="91"/>
      <c r="R177" s="91"/>
      <c r="S177" s="91"/>
      <c r="T177" s="92"/>
      <c r="AT177" s="88" t="s">
        <v>202</v>
      </c>
      <c r="AU177" s="88" t="s">
        <v>84</v>
      </c>
      <c r="AV177" s="11" t="s">
        <v>84</v>
      </c>
      <c r="AW177" s="11" t="s">
        <v>41</v>
      </c>
      <c r="AX177" s="11" t="s">
        <v>9</v>
      </c>
      <c r="AY177" s="88" t="s">
        <v>193</v>
      </c>
    </row>
    <row r="178" spans="1:65" s="10" customFormat="1" ht="29.85" customHeight="1" x14ac:dyDescent="0.3">
      <c r="A178" s="558"/>
      <c r="B178" s="559"/>
      <c r="C178" s="558"/>
      <c r="D178" s="562" t="s">
        <v>76</v>
      </c>
      <c r="E178" s="563" t="s">
        <v>247</v>
      </c>
      <c r="F178" s="563" t="s">
        <v>325</v>
      </c>
      <c r="G178" s="558"/>
      <c r="H178" s="558"/>
      <c r="I178" s="73"/>
      <c r="J178" s="482">
        <f>BK178</f>
        <v>0</v>
      </c>
      <c r="K178" s="558"/>
      <c r="L178" s="71"/>
      <c r="M178" s="74"/>
      <c r="N178" s="75"/>
      <c r="O178" s="75"/>
      <c r="P178" s="76">
        <f>SUM(P179:P225)</f>
        <v>0</v>
      </c>
      <c r="Q178" s="75"/>
      <c r="R178" s="76">
        <f>SUM(R179:R225)</f>
        <v>0.1403757555</v>
      </c>
      <c r="S178" s="75"/>
      <c r="T178" s="77">
        <f>SUM(T179:T225)</f>
        <v>6.3829400000000005</v>
      </c>
      <c r="AR178" s="72" t="s">
        <v>9</v>
      </c>
      <c r="AT178" s="78" t="s">
        <v>76</v>
      </c>
      <c r="AU178" s="78" t="s">
        <v>9</v>
      </c>
      <c r="AY178" s="72" t="s">
        <v>193</v>
      </c>
      <c r="BK178" s="79">
        <f>SUM(BK179:BK225)</f>
        <v>0</v>
      </c>
    </row>
    <row r="179" spans="1:65" s="1" customFormat="1" ht="31.5" customHeight="1" x14ac:dyDescent="0.3">
      <c r="A179" s="550"/>
      <c r="B179" s="503"/>
      <c r="C179" s="564" t="s">
        <v>326</v>
      </c>
      <c r="D179" s="564" t="s">
        <v>195</v>
      </c>
      <c r="E179" s="565" t="s">
        <v>327</v>
      </c>
      <c r="F179" s="569" t="s">
        <v>328</v>
      </c>
      <c r="G179" s="567" t="s">
        <v>254</v>
      </c>
      <c r="H179" s="568">
        <v>319.50900000000001</v>
      </c>
      <c r="I179" s="80"/>
      <c r="J179" s="81">
        <f>ROUND(I179*H179,0)</f>
        <v>0</v>
      </c>
      <c r="K179" s="569" t="s">
        <v>199</v>
      </c>
      <c r="L179" s="21"/>
      <c r="M179" s="82" t="s">
        <v>3</v>
      </c>
      <c r="N179" s="83" t="s">
        <v>48</v>
      </c>
      <c r="O179" s="22"/>
      <c r="P179" s="84">
        <f>O179*H179</f>
        <v>0</v>
      </c>
      <c r="Q179" s="84">
        <v>2.1000000000000001E-4</v>
      </c>
      <c r="R179" s="84">
        <f>Q179*H179</f>
        <v>6.7096890000000006E-2</v>
      </c>
      <c r="S179" s="84">
        <v>0</v>
      </c>
      <c r="T179" s="85">
        <f>S179*H179</f>
        <v>0</v>
      </c>
      <c r="AR179" s="17" t="s">
        <v>200</v>
      </c>
      <c r="AT179" s="17" t="s">
        <v>195</v>
      </c>
      <c r="AU179" s="17" t="s">
        <v>84</v>
      </c>
      <c r="AY179" s="17" t="s">
        <v>193</v>
      </c>
      <c r="BE179" s="86">
        <f>IF(N179="základní",J179,0)</f>
        <v>0</v>
      </c>
      <c r="BF179" s="86">
        <f>IF(N179="snížená",J179,0)</f>
        <v>0</v>
      </c>
      <c r="BG179" s="86">
        <f>IF(N179="zákl. přenesená",J179,0)</f>
        <v>0</v>
      </c>
      <c r="BH179" s="86">
        <f>IF(N179="sníž. přenesená",J179,0)</f>
        <v>0</v>
      </c>
      <c r="BI179" s="86">
        <f>IF(N179="nulová",J179,0)</f>
        <v>0</v>
      </c>
      <c r="BJ179" s="17" t="s">
        <v>9</v>
      </c>
      <c r="BK179" s="86">
        <f>ROUND(I179*H179,0)</f>
        <v>0</v>
      </c>
      <c r="BL179" s="17" t="s">
        <v>200</v>
      </c>
      <c r="BM179" s="17" t="s">
        <v>329</v>
      </c>
    </row>
    <row r="180" spans="1:65" s="11" customFormat="1" x14ac:dyDescent="0.3">
      <c r="A180" s="570"/>
      <c r="B180" s="571"/>
      <c r="C180" s="570"/>
      <c r="D180" s="572" t="s">
        <v>202</v>
      </c>
      <c r="E180" s="573" t="s">
        <v>3</v>
      </c>
      <c r="F180" s="574" t="s">
        <v>330</v>
      </c>
      <c r="G180" s="570"/>
      <c r="H180" s="575">
        <v>12.6</v>
      </c>
      <c r="I180" s="89"/>
      <c r="J180" s="89"/>
      <c r="K180" s="570"/>
      <c r="L180" s="87"/>
      <c r="M180" s="90"/>
      <c r="N180" s="91"/>
      <c r="O180" s="91"/>
      <c r="P180" s="91"/>
      <c r="Q180" s="91"/>
      <c r="R180" s="91"/>
      <c r="S180" s="91"/>
      <c r="T180" s="92"/>
      <c r="AT180" s="88" t="s">
        <v>202</v>
      </c>
      <c r="AU180" s="88" t="s">
        <v>84</v>
      </c>
      <c r="AV180" s="11" t="s">
        <v>84</v>
      </c>
      <c r="AW180" s="11" t="s">
        <v>41</v>
      </c>
      <c r="AX180" s="11" t="s">
        <v>77</v>
      </c>
      <c r="AY180" s="88" t="s">
        <v>193</v>
      </c>
    </row>
    <row r="181" spans="1:65" s="11" customFormat="1" x14ac:dyDescent="0.3">
      <c r="A181" s="570"/>
      <c r="B181" s="571"/>
      <c r="C181" s="570"/>
      <c r="D181" s="572" t="s">
        <v>202</v>
      </c>
      <c r="E181" s="573" t="s">
        <v>3</v>
      </c>
      <c r="F181" s="574" t="s">
        <v>331</v>
      </c>
      <c r="G181" s="570"/>
      <c r="H181" s="575">
        <v>100.97499999999999</v>
      </c>
      <c r="I181" s="89"/>
      <c r="J181" s="89"/>
      <c r="K181" s="570"/>
      <c r="L181" s="87"/>
      <c r="M181" s="90"/>
      <c r="N181" s="91"/>
      <c r="O181" s="91"/>
      <c r="P181" s="91"/>
      <c r="Q181" s="91"/>
      <c r="R181" s="91"/>
      <c r="S181" s="91"/>
      <c r="T181" s="92"/>
      <c r="AT181" s="88" t="s">
        <v>202</v>
      </c>
      <c r="AU181" s="88" t="s">
        <v>84</v>
      </c>
      <c r="AV181" s="11" t="s">
        <v>84</v>
      </c>
      <c r="AW181" s="11" t="s">
        <v>41</v>
      </c>
      <c r="AX181" s="11" t="s">
        <v>77</v>
      </c>
      <c r="AY181" s="88" t="s">
        <v>193</v>
      </c>
    </row>
    <row r="182" spans="1:65" s="11" customFormat="1" x14ac:dyDescent="0.3">
      <c r="A182" s="570"/>
      <c r="B182" s="571"/>
      <c r="C182" s="570"/>
      <c r="D182" s="572" t="s">
        <v>202</v>
      </c>
      <c r="E182" s="573" t="s">
        <v>3</v>
      </c>
      <c r="F182" s="574" t="s">
        <v>332</v>
      </c>
      <c r="G182" s="570"/>
      <c r="H182" s="575">
        <v>205.934</v>
      </c>
      <c r="I182" s="89"/>
      <c r="J182" s="89"/>
      <c r="K182" s="570"/>
      <c r="L182" s="87"/>
      <c r="M182" s="90"/>
      <c r="N182" s="91"/>
      <c r="O182" s="91"/>
      <c r="P182" s="91"/>
      <c r="Q182" s="91"/>
      <c r="R182" s="91"/>
      <c r="S182" s="91"/>
      <c r="T182" s="92"/>
      <c r="AT182" s="88" t="s">
        <v>202</v>
      </c>
      <c r="AU182" s="88" t="s">
        <v>84</v>
      </c>
      <c r="AV182" s="11" t="s">
        <v>84</v>
      </c>
      <c r="AW182" s="11" t="s">
        <v>41</v>
      </c>
      <c r="AX182" s="11" t="s">
        <v>77</v>
      </c>
      <c r="AY182" s="88" t="s">
        <v>193</v>
      </c>
    </row>
    <row r="183" spans="1:65" s="12" customFormat="1" x14ac:dyDescent="0.3">
      <c r="A183" s="576"/>
      <c r="B183" s="577"/>
      <c r="C183" s="576"/>
      <c r="D183" s="578" t="s">
        <v>202</v>
      </c>
      <c r="E183" s="579" t="s">
        <v>3</v>
      </c>
      <c r="F183" s="580" t="s">
        <v>221</v>
      </c>
      <c r="G183" s="576"/>
      <c r="H183" s="581">
        <v>319.50900000000001</v>
      </c>
      <c r="I183" s="94"/>
      <c r="J183" s="94"/>
      <c r="K183" s="576"/>
      <c r="L183" s="93"/>
      <c r="M183" s="95"/>
      <c r="N183" s="96"/>
      <c r="O183" s="96"/>
      <c r="P183" s="96"/>
      <c r="Q183" s="96"/>
      <c r="R183" s="96"/>
      <c r="S183" s="96"/>
      <c r="T183" s="97"/>
      <c r="AT183" s="98" t="s">
        <v>202</v>
      </c>
      <c r="AU183" s="98" t="s">
        <v>84</v>
      </c>
      <c r="AV183" s="12" t="s">
        <v>205</v>
      </c>
      <c r="AW183" s="12" t="s">
        <v>41</v>
      </c>
      <c r="AX183" s="12" t="s">
        <v>9</v>
      </c>
      <c r="AY183" s="98" t="s">
        <v>193</v>
      </c>
    </row>
    <row r="184" spans="1:65" s="1" customFormat="1" ht="22.5" customHeight="1" x14ac:dyDescent="0.3">
      <c r="A184" s="550"/>
      <c r="B184" s="503"/>
      <c r="C184" s="564" t="s">
        <v>333</v>
      </c>
      <c r="D184" s="564" t="s">
        <v>195</v>
      </c>
      <c r="E184" s="565" t="s">
        <v>334</v>
      </c>
      <c r="F184" s="569" t="s">
        <v>335</v>
      </c>
      <c r="G184" s="567" t="s">
        <v>254</v>
      </c>
      <c r="H184" s="568">
        <v>364.82900000000001</v>
      </c>
      <c r="I184" s="80"/>
      <c r="J184" s="81">
        <f>ROUND(I184*H184,0)</f>
        <v>0</v>
      </c>
      <c r="K184" s="569" t="s">
        <v>199</v>
      </c>
      <c r="L184" s="21"/>
      <c r="M184" s="82" t="s">
        <v>3</v>
      </c>
      <c r="N184" s="83" t="s">
        <v>48</v>
      </c>
      <c r="O184" s="22"/>
      <c r="P184" s="84">
        <f>O184*H184</f>
        <v>0</v>
      </c>
      <c r="Q184" s="84">
        <v>3.9499999999999998E-5</v>
      </c>
      <c r="R184" s="84">
        <f>Q184*H184</f>
        <v>1.4410745499999999E-2</v>
      </c>
      <c r="S184" s="84">
        <v>0</v>
      </c>
      <c r="T184" s="85">
        <f>S184*H184</f>
        <v>0</v>
      </c>
      <c r="AR184" s="17" t="s">
        <v>200</v>
      </c>
      <c r="AT184" s="17" t="s">
        <v>195</v>
      </c>
      <c r="AU184" s="17" t="s">
        <v>84</v>
      </c>
      <c r="AY184" s="17" t="s">
        <v>193</v>
      </c>
      <c r="BE184" s="86">
        <f>IF(N184="základní",J184,0)</f>
        <v>0</v>
      </c>
      <c r="BF184" s="86">
        <f>IF(N184="snížená",J184,0)</f>
        <v>0</v>
      </c>
      <c r="BG184" s="86">
        <f>IF(N184="zákl. přenesená",J184,0)</f>
        <v>0</v>
      </c>
      <c r="BH184" s="86">
        <f>IF(N184="sníž. přenesená",J184,0)</f>
        <v>0</v>
      </c>
      <c r="BI184" s="86">
        <f>IF(N184="nulová",J184,0)</f>
        <v>0</v>
      </c>
      <c r="BJ184" s="17" t="s">
        <v>9</v>
      </c>
      <c r="BK184" s="86">
        <f>ROUND(I184*H184,0)</f>
        <v>0</v>
      </c>
      <c r="BL184" s="17" t="s">
        <v>200</v>
      </c>
      <c r="BM184" s="17" t="s">
        <v>336</v>
      </c>
    </row>
    <row r="185" spans="1:65" s="11" customFormat="1" x14ac:dyDescent="0.3">
      <c r="A185" s="570"/>
      <c r="B185" s="571"/>
      <c r="C185" s="570"/>
      <c r="D185" s="572" t="s">
        <v>202</v>
      </c>
      <c r="E185" s="573" t="s">
        <v>3</v>
      </c>
      <c r="F185" s="574" t="s">
        <v>337</v>
      </c>
      <c r="G185" s="570"/>
      <c r="H185" s="575">
        <v>25.65</v>
      </c>
      <c r="I185" s="89"/>
      <c r="J185" s="89"/>
      <c r="K185" s="570"/>
      <c r="L185" s="87"/>
      <c r="M185" s="90"/>
      <c r="N185" s="91"/>
      <c r="O185" s="91"/>
      <c r="P185" s="91"/>
      <c r="Q185" s="91"/>
      <c r="R185" s="91"/>
      <c r="S185" s="91"/>
      <c r="T185" s="92"/>
      <c r="AT185" s="88" t="s">
        <v>202</v>
      </c>
      <c r="AU185" s="88" t="s">
        <v>84</v>
      </c>
      <c r="AV185" s="11" t="s">
        <v>84</v>
      </c>
      <c r="AW185" s="11" t="s">
        <v>41</v>
      </c>
      <c r="AX185" s="11" t="s">
        <v>77</v>
      </c>
      <c r="AY185" s="88" t="s">
        <v>193</v>
      </c>
    </row>
    <row r="186" spans="1:65" s="11" customFormat="1" x14ac:dyDescent="0.3">
      <c r="A186" s="570"/>
      <c r="B186" s="571"/>
      <c r="C186" s="570"/>
      <c r="D186" s="572" t="s">
        <v>202</v>
      </c>
      <c r="E186" s="573" t="s">
        <v>3</v>
      </c>
      <c r="F186" s="574" t="s">
        <v>338</v>
      </c>
      <c r="G186" s="570"/>
      <c r="H186" s="575">
        <v>109.8</v>
      </c>
      <c r="I186" s="89"/>
      <c r="J186" s="89"/>
      <c r="K186" s="570"/>
      <c r="L186" s="87"/>
      <c r="M186" s="90"/>
      <c r="N186" s="91"/>
      <c r="O186" s="91"/>
      <c r="P186" s="91"/>
      <c r="Q186" s="91"/>
      <c r="R186" s="91"/>
      <c r="S186" s="91"/>
      <c r="T186" s="92"/>
      <c r="AT186" s="88" t="s">
        <v>202</v>
      </c>
      <c r="AU186" s="88" t="s">
        <v>84</v>
      </c>
      <c r="AV186" s="11" t="s">
        <v>84</v>
      </c>
      <c r="AW186" s="11" t="s">
        <v>41</v>
      </c>
      <c r="AX186" s="11" t="s">
        <v>77</v>
      </c>
      <c r="AY186" s="88" t="s">
        <v>193</v>
      </c>
    </row>
    <row r="187" spans="1:65" s="11" customFormat="1" x14ac:dyDescent="0.3">
      <c r="A187" s="570"/>
      <c r="B187" s="571"/>
      <c r="C187" s="570"/>
      <c r="D187" s="572" t="s">
        <v>202</v>
      </c>
      <c r="E187" s="573" t="s">
        <v>3</v>
      </c>
      <c r="F187" s="574" t="s">
        <v>339</v>
      </c>
      <c r="G187" s="570"/>
      <c r="H187" s="575">
        <v>229.37899999999999</v>
      </c>
      <c r="I187" s="89"/>
      <c r="J187" s="89"/>
      <c r="K187" s="570"/>
      <c r="L187" s="87"/>
      <c r="M187" s="90"/>
      <c r="N187" s="91"/>
      <c r="O187" s="91"/>
      <c r="P187" s="91"/>
      <c r="Q187" s="91"/>
      <c r="R187" s="91"/>
      <c r="S187" s="91"/>
      <c r="T187" s="92"/>
      <c r="AT187" s="88" t="s">
        <v>202</v>
      </c>
      <c r="AU187" s="88" t="s">
        <v>84</v>
      </c>
      <c r="AV187" s="11" t="s">
        <v>84</v>
      </c>
      <c r="AW187" s="11" t="s">
        <v>41</v>
      </c>
      <c r="AX187" s="11" t="s">
        <v>77</v>
      </c>
      <c r="AY187" s="88" t="s">
        <v>193</v>
      </c>
    </row>
    <row r="188" spans="1:65" s="12" customFormat="1" x14ac:dyDescent="0.3">
      <c r="A188" s="576"/>
      <c r="B188" s="577"/>
      <c r="C188" s="576"/>
      <c r="D188" s="578" t="s">
        <v>202</v>
      </c>
      <c r="E188" s="579" t="s">
        <v>3</v>
      </c>
      <c r="F188" s="580" t="s">
        <v>221</v>
      </c>
      <c r="G188" s="576"/>
      <c r="H188" s="581">
        <v>364.82900000000001</v>
      </c>
      <c r="I188" s="94"/>
      <c r="J188" s="94"/>
      <c r="K188" s="576"/>
      <c r="L188" s="93"/>
      <c r="M188" s="95"/>
      <c r="N188" s="96"/>
      <c r="O188" s="96"/>
      <c r="P188" s="96"/>
      <c r="Q188" s="96"/>
      <c r="R188" s="96"/>
      <c r="S188" s="96"/>
      <c r="T188" s="97"/>
      <c r="AT188" s="98" t="s">
        <v>202</v>
      </c>
      <c r="AU188" s="98" t="s">
        <v>84</v>
      </c>
      <c r="AV188" s="12" t="s">
        <v>205</v>
      </c>
      <c r="AW188" s="12" t="s">
        <v>41</v>
      </c>
      <c r="AX188" s="12" t="s">
        <v>9</v>
      </c>
      <c r="AY188" s="98" t="s">
        <v>193</v>
      </c>
    </row>
    <row r="189" spans="1:65" s="1" customFormat="1" ht="22.5" customHeight="1" x14ac:dyDescent="0.3">
      <c r="A189" s="550"/>
      <c r="B189" s="503"/>
      <c r="C189" s="564" t="s">
        <v>340</v>
      </c>
      <c r="D189" s="564" t="s">
        <v>195</v>
      </c>
      <c r="E189" s="565" t="s">
        <v>341</v>
      </c>
      <c r="F189" s="569" t="s">
        <v>342</v>
      </c>
      <c r="G189" s="567" t="s">
        <v>343</v>
      </c>
      <c r="H189" s="568">
        <v>10</v>
      </c>
      <c r="I189" s="80"/>
      <c r="J189" s="81">
        <f>ROUND(I189*H189,0)</f>
        <v>0</v>
      </c>
      <c r="K189" s="569" t="s">
        <v>199</v>
      </c>
      <c r="L189" s="21"/>
      <c r="M189" s="82" t="s">
        <v>3</v>
      </c>
      <c r="N189" s="83" t="s">
        <v>48</v>
      </c>
      <c r="O189" s="22"/>
      <c r="P189" s="84">
        <f>O189*H189</f>
        <v>0</v>
      </c>
      <c r="Q189" s="84">
        <v>0</v>
      </c>
      <c r="R189" s="84">
        <f>Q189*H189</f>
        <v>0</v>
      </c>
      <c r="S189" s="84">
        <v>0</v>
      </c>
      <c r="T189" s="85">
        <f>S189*H189</f>
        <v>0</v>
      </c>
      <c r="AR189" s="17" t="s">
        <v>200</v>
      </c>
      <c r="AT189" s="17" t="s">
        <v>195</v>
      </c>
      <c r="AU189" s="17" t="s">
        <v>84</v>
      </c>
      <c r="AY189" s="17" t="s">
        <v>193</v>
      </c>
      <c r="BE189" s="86">
        <f>IF(N189="základní",J189,0)</f>
        <v>0</v>
      </c>
      <c r="BF189" s="86">
        <f>IF(N189="snížená",J189,0)</f>
        <v>0</v>
      </c>
      <c r="BG189" s="86">
        <f>IF(N189="zákl. přenesená",J189,0)</f>
        <v>0</v>
      </c>
      <c r="BH189" s="86">
        <f>IF(N189="sníž. přenesená",J189,0)</f>
        <v>0</v>
      </c>
      <c r="BI189" s="86">
        <f>IF(N189="nulová",J189,0)</f>
        <v>0</v>
      </c>
      <c r="BJ189" s="17" t="s">
        <v>9</v>
      </c>
      <c r="BK189" s="86">
        <f>ROUND(I189*H189,0)</f>
        <v>0</v>
      </c>
      <c r="BL189" s="17" t="s">
        <v>200</v>
      </c>
      <c r="BM189" s="17" t="s">
        <v>344</v>
      </c>
    </row>
    <row r="190" spans="1:65" s="11" customFormat="1" x14ac:dyDescent="0.3">
      <c r="A190" s="570"/>
      <c r="B190" s="571"/>
      <c r="C190" s="570"/>
      <c r="D190" s="578" t="s">
        <v>202</v>
      </c>
      <c r="E190" s="585" t="s">
        <v>3</v>
      </c>
      <c r="F190" s="586" t="s">
        <v>345</v>
      </c>
      <c r="G190" s="570"/>
      <c r="H190" s="587">
        <v>10</v>
      </c>
      <c r="I190" s="89"/>
      <c r="J190" s="89"/>
      <c r="K190" s="570"/>
      <c r="L190" s="87"/>
      <c r="M190" s="90"/>
      <c r="N190" s="91"/>
      <c r="O190" s="91"/>
      <c r="P190" s="91"/>
      <c r="Q190" s="91"/>
      <c r="R190" s="91"/>
      <c r="S190" s="91"/>
      <c r="T190" s="92"/>
      <c r="AT190" s="88" t="s">
        <v>202</v>
      </c>
      <c r="AU190" s="88" t="s">
        <v>84</v>
      </c>
      <c r="AV190" s="11" t="s">
        <v>84</v>
      </c>
      <c r="AW190" s="11" t="s">
        <v>41</v>
      </c>
      <c r="AX190" s="11" t="s">
        <v>9</v>
      </c>
      <c r="AY190" s="88" t="s">
        <v>193</v>
      </c>
    </row>
    <row r="191" spans="1:65" s="1" customFormat="1" ht="22.5" customHeight="1" x14ac:dyDescent="0.3">
      <c r="A191" s="550"/>
      <c r="B191" s="503"/>
      <c r="C191" s="564" t="s">
        <v>346</v>
      </c>
      <c r="D191" s="564" t="s">
        <v>195</v>
      </c>
      <c r="E191" s="565" t="s">
        <v>347</v>
      </c>
      <c r="F191" s="569" t="s">
        <v>348</v>
      </c>
      <c r="G191" s="567" t="s">
        <v>254</v>
      </c>
      <c r="H191" s="568">
        <v>8.8650000000000002</v>
      </c>
      <c r="I191" s="80"/>
      <c r="J191" s="81">
        <f>ROUND(I191*H191,0)</f>
        <v>0</v>
      </c>
      <c r="K191" s="569" t="s">
        <v>199</v>
      </c>
      <c r="L191" s="21"/>
      <c r="M191" s="82" t="s">
        <v>3</v>
      </c>
      <c r="N191" s="83" t="s">
        <v>48</v>
      </c>
      <c r="O191" s="22"/>
      <c r="P191" s="84">
        <f>O191*H191</f>
        <v>0</v>
      </c>
      <c r="Q191" s="84">
        <v>0</v>
      </c>
      <c r="R191" s="84">
        <f>Q191*H191</f>
        <v>0</v>
      </c>
      <c r="S191" s="84">
        <v>7.5999999999999998E-2</v>
      </c>
      <c r="T191" s="85">
        <f>S191*H191</f>
        <v>0.67374000000000001</v>
      </c>
      <c r="AR191" s="17" t="s">
        <v>200</v>
      </c>
      <c r="AT191" s="17" t="s">
        <v>195</v>
      </c>
      <c r="AU191" s="17" t="s">
        <v>84</v>
      </c>
      <c r="AY191" s="17" t="s">
        <v>193</v>
      </c>
      <c r="BE191" s="86">
        <f>IF(N191="základní",J191,0)</f>
        <v>0</v>
      </c>
      <c r="BF191" s="86">
        <f>IF(N191="snížená",J191,0)</f>
        <v>0</v>
      </c>
      <c r="BG191" s="86">
        <f>IF(N191="zákl. přenesená",J191,0)</f>
        <v>0</v>
      </c>
      <c r="BH191" s="86">
        <f>IF(N191="sníž. přenesená",J191,0)</f>
        <v>0</v>
      </c>
      <c r="BI191" s="86">
        <f>IF(N191="nulová",J191,0)</f>
        <v>0</v>
      </c>
      <c r="BJ191" s="17" t="s">
        <v>9</v>
      </c>
      <c r="BK191" s="86">
        <f>ROUND(I191*H191,0)</f>
        <v>0</v>
      </c>
      <c r="BL191" s="17" t="s">
        <v>200</v>
      </c>
      <c r="BM191" s="17" t="s">
        <v>349</v>
      </c>
    </row>
    <row r="192" spans="1:65" s="11" customFormat="1" x14ac:dyDescent="0.3">
      <c r="A192" s="570"/>
      <c r="B192" s="571"/>
      <c r="C192" s="570"/>
      <c r="D192" s="572" t="s">
        <v>202</v>
      </c>
      <c r="E192" s="573" t="s">
        <v>3</v>
      </c>
      <c r="F192" s="574" t="s">
        <v>350</v>
      </c>
      <c r="G192" s="570"/>
      <c r="H192" s="575">
        <v>4.1369999999999996</v>
      </c>
      <c r="I192" s="89"/>
      <c r="J192" s="89"/>
      <c r="K192" s="570"/>
      <c r="L192" s="87"/>
      <c r="M192" s="90"/>
      <c r="N192" s="91"/>
      <c r="O192" s="91"/>
      <c r="P192" s="91"/>
      <c r="Q192" s="91"/>
      <c r="R192" s="91"/>
      <c r="S192" s="91"/>
      <c r="T192" s="92"/>
      <c r="AT192" s="88" t="s">
        <v>202</v>
      </c>
      <c r="AU192" s="88" t="s">
        <v>84</v>
      </c>
      <c r="AV192" s="11" t="s">
        <v>84</v>
      </c>
      <c r="AW192" s="11" t="s">
        <v>41</v>
      </c>
      <c r="AX192" s="11" t="s">
        <v>77</v>
      </c>
      <c r="AY192" s="88" t="s">
        <v>193</v>
      </c>
    </row>
    <row r="193" spans="1:65" s="11" customFormat="1" x14ac:dyDescent="0.3">
      <c r="A193" s="570"/>
      <c r="B193" s="571"/>
      <c r="C193" s="570"/>
      <c r="D193" s="572" t="s">
        <v>202</v>
      </c>
      <c r="E193" s="573" t="s">
        <v>3</v>
      </c>
      <c r="F193" s="574" t="s">
        <v>351</v>
      </c>
      <c r="G193" s="570"/>
      <c r="H193" s="575">
        <v>4.7279999999999998</v>
      </c>
      <c r="I193" s="89"/>
      <c r="J193" s="89"/>
      <c r="K193" s="570"/>
      <c r="L193" s="87"/>
      <c r="M193" s="90"/>
      <c r="N193" s="91"/>
      <c r="O193" s="91"/>
      <c r="P193" s="91"/>
      <c r="Q193" s="91"/>
      <c r="R193" s="91"/>
      <c r="S193" s="91"/>
      <c r="T193" s="92"/>
      <c r="AT193" s="88" t="s">
        <v>202</v>
      </c>
      <c r="AU193" s="88" t="s">
        <v>84</v>
      </c>
      <c r="AV193" s="11" t="s">
        <v>84</v>
      </c>
      <c r="AW193" s="11" t="s">
        <v>41</v>
      </c>
      <c r="AX193" s="11" t="s">
        <v>77</v>
      </c>
      <c r="AY193" s="88" t="s">
        <v>193</v>
      </c>
    </row>
    <row r="194" spans="1:65" s="12" customFormat="1" x14ac:dyDescent="0.3">
      <c r="A194" s="576"/>
      <c r="B194" s="577"/>
      <c r="C194" s="576"/>
      <c r="D194" s="578" t="s">
        <v>202</v>
      </c>
      <c r="E194" s="579" t="s">
        <v>3</v>
      </c>
      <c r="F194" s="580" t="s">
        <v>352</v>
      </c>
      <c r="G194" s="576"/>
      <c r="H194" s="581">
        <v>8.8650000000000002</v>
      </c>
      <c r="I194" s="94"/>
      <c r="J194" s="94"/>
      <c r="K194" s="576"/>
      <c r="L194" s="93"/>
      <c r="M194" s="95"/>
      <c r="N194" s="96"/>
      <c r="O194" s="96"/>
      <c r="P194" s="96"/>
      <c r="Q194" s="96"/>
      <c r="R194" s="96"/>
      <c r="S194" s="96"/>
      <c r="T194" s="97"/>
      <c r="AT194" s="98" t="s">
        <v>202</v>
      </c>
      <c r="AU194" s="98" t="s">
        <v>84</v>
      </c>
      <c r="AV194" s="12" t="s">
        <v>205</v>
      </c>
      <c r="AW194" s="12" t="s">
        <v>41</v>
      </c>
      <c r="AX194" s="12" t="s">
        <v>9</v>
      </c>
      <c r="AY194" s="98" t="s">
        <v>193</v>
      </c>
    </row>
    <row r="195" spans="1:65" s="1" customFormat="1" ht="22.5" customHeight="1" x14ac:dyDescent="0.3">
      <c r="A195" s="550"/>
      <c r="B195" s="503"/>
      <c r="C195" s="564" t="s">
        <v>353</v>
      </c>
      <c r="D195" s="564" t="s">
        <v>195</v>
      </c>
      <c r="E195" s="565" t="s">
        <v>354</v>
      </c>
      <c r="F195" s="569" t="s">
        <v>355</v>
      </c>
      <c r="G195" s="567" t="s">
        <v>232</v>
      </c>
      <c r="H195" s="568">
        <v>5</v>
      </c>
      <c r="I195" s="80"/>
      <c r="J195" s="81">
        <f>ROUND(I195*H195,0)</f>
        <v>0</v>
      </c>
      <c r="K195" s="569" t="s">
        <v>199</v>
      </c>
      <c r="L195" s="21"/>
      <c r="M195" s="82" t="s">
        <v>3</v>
      </c>
      <c r="N195" s="83" t="s">
        <v>48</v>
      </c>
      <c r="O195" s="22"/>
      <c r="P195" s="84">
        <f>O195*H195</f>
        <v>0</v>
      </c>
      <c r="Q195" s="84">
        <v>0</v>
      </c>
      <c r="R195" s="84">
        <f>Q195*H195</f>
        <v>0</v>
      </c>
      <c r="S195" s="84">
        <v>6.3E-2</v>
      </c>
      <c r="T195" s="85">
        <f>S195*H195</f>
        <v>0.315</v>
      </c>
      <c r="AR195" s="17" t="s">
        <v>200</v>
      </c>
      <c r="AT195" s="17" t="s">
        <v>195</v>
      </c>
      <c r="AU195" s="17" t="s">
        <v>84</v>
      </c>
      <c r="AY195" s="17" t="s">
        <v>193</v>
      </c>
      <c r="BE195" s="86">
        <f>IF(N195="základní",J195,0)</f>
        <v>0</v>
      </c>
      <c r="BF195" s="86">
        <f>IF(N195="snížená",J195,0)</f>
        <v>0</v>
      </c>
      <c r="BG195" s="86">
        <f>IF(N195="zákl. přenesená",J195,0)</f>
        <v>0</v>
      </c>
      <c r="BH195" s="86">
        <f>IF(N195="sníž. přenesená",J195,0)</f>
        <v>0</v>
      </c>
      <c r="BI195" s="86">
        <f>IF(N195="nulová",J195,0)</f>
        <v>0</v>
      </c>
      <c r="BJ195" s="17" t="s">
        <v>9</v>
      </c>
      <c r="BK195" s="86">
        <f>ROUND(I195*H195,0)</f>
        <v>0</v>
      </c>
      <c r="BL195" s="17" t="s">
        <v>200</v>
      </c>
      <c r="BM195" s="17" t="s">
        <v>356</v>
      </c>
    </row>
    <row r="196" spans="1:65" s="11" customFormat="1" x14ac:dyDescent="0.3">
      <c r="A196" s="570"/>
      <c r="B196" s="571"/>
      <c r="C196" s="570"/>
      <c r="D196" s="578" t="s">
        <v>202</v>
      </c>
      <c r="E196" s="585" t="s">
        <v>3</v>
      </c>
      <c r="F196" s="586" t="s">
        <v>357</v>
      </c>
      <c r="G196" s="570"/>
      <c r="H196" s="587">
        <v>5</v>
      </c>
      <c r="I196" s="89"/>
      <c r="J196" s="89"/>
      <c r="K196" s="570"/>
      <c r="L196" s="87"/>
      <c r="M196" s="90"/>
      <c r="N196" s="91"/>
      <c r="O196" s="91"/>
      <c r="P196" s="91"/>
      <c r="Q196" s="91"/>
      <c r="R196" s="91"/>
      <c r="S196" s="91"/>
      <c r="T196" s="92"/>
      <c r="AT196" s="88" t="s">
        <v>202</v>
      </c>
      <c r="AU196" s="88" t="s">
        <v>84</v>
      </c>
      <c r="AV196" s="11" t="s">
        <v>84</v>
      </c>
      <c r="AW196" s="11" t="s">
        <v>41</v>
      </c>
      <c r="AX196" s="11" t="s">
        <v>9</v>
      </c>
      <c r="AY196" s="88" t="s">
        <v>193</v>
      </c>
    </row>
    <row r="197" spans="1:65" s="1" customFormat="1" ht="22.5" customHeight="1" x14ac:dyDescent="0.3">
      <c r="A197" s="550"/>
      <c r="B197" s="503"/>
      <c r="C197" s="564" t="s">
        <v>358</v>
      </c>
      <c r="D197" s="564" t="s">
        <v>195</v>
      </c>
      <c r="E197" s="565" t="s">
        <v>359</v>
      </c>
      <c r="F197" s="569" t="s">
        <v>360</v>
      </c>
      <c r="G197" s="567" t="s">
        <v>232</v>
      </c>
      <c r="H197" s="568">
        <v>1</v>
      </c>
      <c r="I197" s="80"/>
      <c r="J197" s="81">
        <f>ROUND(I197*H197,0)</f>
        <v>0</v>
      </c>
      <c r="K197" s="569" t="s">
        <v>199</v>
      </c>
      <c r="L197" s="21"/>
      <c r="M197" s="82" t="s">
        <v>3</v>
      </c>
      <c r="N197" s="83" t="s">
        <v>48</v>
      </c>
      <c r="O197" s="22"/>
      <c r="P197" s="84">
        <f>O197*H197</f>
        <v>0</v>
      </c>
      <c r="Q197" s="84">
        <v>0</v>
      </c>
      <c r="R197" s="84">
        <f>Q197*H197</f>
        <v>0</v>
      </c>
      <c r="S197" s="84">
        <v>9.2999999999999999E-2</v>
      </c>
      <c r="T197" s="85">
        <f>S197*H197</f>
        <v>9.2999999999999999E-2</v>
      </c>
      <c r="AR197" s="17" t="s">
        <v>200</v>
      </c>
      <c r="AT197" s="17" t="s">
        <v>195</v>
      </c>
      <c r="AU197" s="17" t="s">
        <v>84</v>
      </c>
      <c r="AY197" s="17" t="s">
        <v>193</v>
      </c>
      <c r="BE197" s="86">
        <f>IF(N197="základní",J197,0)</f>
        <v>0</v>
      </c>
      <c r="BF197" s="86">
        <f>IF(N197="snížená",J197,0)</f>
        <v>0</v>
      </c>
      <c r="BG197" s="86">
        <f>IF(N197="zákl. přenesená",J197,0)</f>
        <v>0</v>
      </c>
      <c r="BH197" s="86">
        <f>IF(N197="sníž. přenesená",J197,0)</f>
        <v>0</v>
      </c>
      <c r="BI197" s="86">
        <f>IF(N197="nulová",J197,0)</f>
        <v>0</v>
      </c>
      <c r="BJ197" s="17" t="s">
        <v>9</v>
      </c>
      <c r="BK197" s="86">
        <f>ROUND(I197*H197,0)</f>
        <v>0</v>
      </c>
      <c r="BL197" s="17" t="s">
        <v>200</v>
      </c>
      <c r="BM197" s="17" t="s">
        <v>361</v>
      </c>
    </row>
    <row r="198" spans="1:65" s="11" customFormat="1" x14ac:dyDescent="0.3">
      <c r="A198" s="570"/>
      <c r="B198" s="571"/>
      <c r="C198" s="570"/>
      <c r="D198" s="578" t="s">
        <v>202</v>
      </c>
      <c r="E198" s="585" t="s">
        <v>3</v>
      </c>
      <c r="F198" s="586" t="s">
        <v>362</v>
      </c>
      <c r="G198" s="570"/>
      <c r="H198" s="587">
        <v>1</v>
      </c>
      <c r="I198" s="89"/>
      <c r="J198" s="89"/>
      <c r="K198" s="570"/>
      <c r="L198" s="87"/>
      <c r="M198" s="90"/>
      <c r="N198" s="91"/>
      <c r="O198" s="91"/>
      <c r="P198" s="91"/>
      <c r="Q198" s="91"/>
      <c r="R198" s="91"/>
      <c r="S198" s="91"/>
      <c r="T198" s="92"/>
      <c r="AT198" s="88" t="s">
        <v>202</v>
      </c>
      <c r="AU198" s="88" t="s">
        <v>84</v>
      </c>
      <c r="AV198" s="11" t="s">
        <v>84</v>
      </c>
      <c r="AW198" s="11" t="s">
        <v>41</v>
      </c>
      <c r="AX198" s="11" t="s">
        <v>9</v>
      </c>
      <c r="AY198" s="88" t="s">
        <v>193</v>
      </c>
    </row>
    <row r="199" spans="1:65" s="1" customFormat="1" ht="22.5" customHeight="1" x14ac:dyDescent="0.3">
      <c r="A199" s="550"/>
      <c r="B199" s="503"/>
      <c r="C199" s="564" t="s">
        <v>363</v>
      </c>
      <c r="D199" s="564" t="s">
        <v>195</v>
      </c>
      <c r="E199" s="565" t="s">
        <v>364</v>
      </c>
      <c r="F199" s="569" t="s">
        <v>365</v>
      </c>
      <c r="G199" s="567" t="s">
        <v>239</v>
      </c>
      <c r="H199" s="568">
        <v>1</v>
      </c>
      <c r="I199" s="80"/>
      <c r="J199" s="81">
        <f>ROUND(I199*H199,0)</f>
        <v>0</v>
      </c>
      <c r="K199" s="569" t="s">
        <v>199</v>
      </c>
      <c r="L199" s="21"/>
      <c r="M199" s="82" t="s">
        <v>3</v>
      </c>
      <c r="N199" s="83" t="s">
        <v>48</v>
      </c>
      <c r="O199" s="22"/>
      <c r="P199" s="84">
        <f>O199*H199</f>
        <v>0</v>
      </c>
      <c r="Q199" s="84">
        <v>0</v>
      </c>
      <c r="R199" s="84">
        <f>Q199*H199</f>
        <v>0</v>
      </c>
      <c r="S199" s="84">
        <v>8.0000000000000002E-3</v>
      </c>
      <c r="T199" s="85">
        <f>S199*H199</f>
        <v>8.0000000000000002E-3</v>
      </c>
      <c r="AR199" s="17" t="s">
        <v>200</v>
      </c>
      <c r="AT199" s="17" t="s">
        <v>195</v>
      </c>
      <c r="AU199" s="17" t="s">
        <v>84</v>
      </c>
      <c r="AY199" s="17" t="s">
        <v>193</v>
      </c>
      <c r="BE199" s="86">
        <f>IF(N199="základní",J199,0)</f>
        <v>0</v>
      </c>
      <c r="BF199" s="86">
        <f>IF(N199="snížená",J199,0)</f>
        <v>0</v>
      </c>
      <c r="BG199" s="86">
        <f>IF(N199="zákl. přenesená",J199,0)</f>
        <v>0</v>
      </c>
      <c r="BH199" s="86">
        <f>IF(N199="sníž. přenesená",J199,0)</f>
        <v>0</v>
      </c>
      <c r="BI199" s="86">
        <f>IF(N199="nulová",J199,0)</f>
        <v>0</v>
      </c>
      <c r="BJ199" s="17" t="s">
        <v>9</v>
      </c>
      <c r="BK199" s="86">
        <f>ROUND(I199*H199,0)</f>
        <v>0</v>
      </c>
      <c r="BL199" s="17" t="s">
        <v>200</v>
      </c>
      <c r="BM199" s="17" t="s">
        <v>366</v>
      </c>
    </row>
    <row r="200" spans="1:65" s="11" customFormat="1" x14ac:dyDescent="0.3">
      <c r="A200" s="570"/>
      <c r="B200" s="571"/>
      <c r="C200" s="570"/>
      <c r="D200" s="578" t="s">
        <v>202</v>
      </c>
      <c r="E200" s="585" t="s">
        <v>3</v>
      </c>
      <c r="F200" s="586" t="s">
        <v>367</v>
      </c>
      <c r="G200" s="570"/>
      <c r="H200" s="587">
        <v>1</v>
      </c>
      <c r="I200" s="89"/>
      <c r="J200" s="89"/>
      <c r="K200" s="570"/>
      <c r="L200" s="87"/>
      <c r="M200" s="90"/>
      <c r="N200" s="91"/>
      <c r="O200" s="91"/>
      <c r="P200" s="91"/>
      <c r="Q200" s="91"/>
      <c r="R200" s="91"/>
      <c r="S200" s="91"/>
      <c r="T200" s="92"/>
      <c r="AT200" s="88" t="s">
        <v>202</v>
      </c>
      <c r="AU200" s="88" t="s">
        <v>84</v>
      </c>
      <c r="AV200" s="11" t="s">
        <v>84</v>
      </c>
      <c r="AW200" s="11" t="s">
        <v>41</v>
      </c>
      <c r="AX200" s="11" t="s">
        <v>9</v>
      </c>
      <c r="AY200" s="88" t="s">
        <v>193</v>
      </c>
    </row>
    <row r="201" spans="1:65" s="1" customFormat="1" ht="22.5" customHeight="1" x14ac:dyDescent="0.3">
      <c r="A201" s="550"/>
      <c r="B201" s="503"/>
      <c r="C201" s="564" t="s">
        <v>368</v>
      </c>
      <c r="D201" s="564" t="s">
        <v>195</v>
      </c>
      <c r="E201" s="565" t="s">
        <v>369</v>
      </c>
      <c r="F201" s="569" t="s">
        <v>370</v>
      </c>
      <c r="G201" s="567" t="s">
        <v>239</v>
      </c>
      <c r="H201" s="568">
        <v>2</v>
      </c>
      <c r="I201" s="80"/>
      <c r="J201" s="81">
        <f>ROUND(I201*H201,0)</f>
        <v>0</v>
      </c>
      <c r="K201" s="569" t="s">
        <v>199</v>
      </c>
      <c r="L201" s="21"/>
      <c r="M201" s="82" t="s">
        <v>3</v>
      </c>
      <c r="N201" s="83" t="s">
        <v>48</v>
      </c>
      <c r="O201" s="22"/>
      <c r="P201" s="84">
        <f>O201*H201</f>
        <v>0</v>
      </c>
      <c r="Q201" s="84">
        <v>0</v>
      </c>
      <c r="R201" s="84">
        <f>Q201*H201</f>
        <v>0</v>
      </c>
      <c r="S201" s="84">
        <v>1.6E-2</v>
      </c>
      <c r="T201" s="85">
        <f>S201*H201</f>
        <v>3.2000000000000001E-2</v>
      </c>
      <c r="AR201" s="17" t="s">
        <v>200</v>
      </c>
      <c r="AT201" s="17" t="s">
        <v>195</v>
      </c>
      <c r="AU201" s="17" t="s">
        <v>84</v>
      </c>
      <c r="AY201" s="17" t="s">
        <v>193</v>
      </c>
      <c r="BE201" s="86">
        <f>IF(N201="základní",J201,0)</f>
        <v>0</v>
      </c>
      <c r="BF201" s="86">
        <f>IF(N201="snížená",J201,0)</f>
        <v>0</v>
      </c>
      <c r="BG201" s="86">
        <f>IF(N201="zákl. přenesená",J201,0)</f>
        <v>0</v>
      </c>
      <c r="BH201" s="86">
        <f>IF(N201="sníž. přenesená",J201,0)</f>
        <v>0</v>
      </c>
      <c r="BI201" s="86">
        <f>IF(N201="nulová",J201,0)</f>
        <v>0</v>
      </c>
      <c r="BJ201" s="17" t="s">
        <v>9</v>
      </c>
      <c r="BK201" s="86">
        <f>ROUND(I201*H201,0)</f>
        <v>0</v>
      </c>
      <c r="BL201" s="17" t="s">
        <v>200</v>
      </c>
      <c r="BM201" s="17" t="s">
        <v>371</v>
      </c>
    </row>
    <row r="202" spans="1:65" s="11" customFormat="1" x14ac:dyDescent="0.3">
      <c r="A202" s="570"/>
      <c r="B202" s="571"/>
      <c r="C202" s="570"/>
      <c r="D202" s="578" t="s">
        <v>202</v>
      </c>
      <c r="E202" s="585" t="s">
        <v>3</v>
      </c>
      <c r="F202" s="586" t="s">
        <v>372</v>
      </c>
      <c r="G202" s="570"/>
      <c r="H202" s="587">
        <v>2</v>
      </c>
      <c r="I202" s="89"/>
      <c r="J202" s="89"/>
      <c r="K202" s="570"/>
      <c r="L202" s="87"/>
      <c r="M202" s="90"/>
      <c r="N202" s="91"/>
      <c r="O202" s="91"/>
      <c r="P202" s="91"/>
      <c r="Q202" s="91"/>
      <c r="R202" s="91"/>
      <c r="S202" s="91"/>
      <c r="T202" s="92"/>
      <c r="AT202" s="88" t="s">
        <v>202</v>
      </c>
      <c r="AU202" s="88" t="s">
        <v>84</v>
      </c>
      <c r="AV202" s="11" t="s">
        <v>84</v>
      </c>
      <c r="AW202" s="11" t="s">
        <v>41</v>
      </c>
      <c r="AX202" s="11" t="s">
        <v>9</v>
      </c>
      <c r="AY202" s="88" t="s">
        <v>193</v>
      </c>
    </row>
    <row r="203" spans="1:65" s="1" customFormat="1" ht="22.5" customHeight="1" x14ac:dyDescent="0.3">
      <c r="A203" s="550"/>
      <c r="B203" s="503"/>
      <c r="C203" s="564" t="s">
        <v>373</v>
      </c>
      <c r="D203" s="564" t="s">
        <v>195</v>
      </c>
      <c r="E203" s="565" t="s">
        <v>374</v>
      </c>
      <c r="F203" s="569" t="s">
        <v>375</v>
      </c>
      <c r="G203" s="567" t="s">
        <v>239</v>
      </c>
      <c r="H203" s="568">
        <v>1</v>
      </c>
      <c r="I203" s="80"/>
      <c r="J203" s="81">
        <f>ROUND(I203*H203,0)</f>
        <v>0</v>
      </c>
      <c r="K203" s="569" t="s">
        <v>199</v>
      </c>
      <c r="L203" s="21"/>
      <c r="M203" s="82" t="s">
        <v>3</v>
      </c>
      <c r="N203" s="83" t="s">
        <v>48</v>
      </c>
      <c r="O203" s="22"/>
      <c r="P203" s="84">
        <f>O203*H203</f>
        <v>0</v>
      </c>
      <c r="Q203" s="84">
        <v>0</v>
      </c>
      <c r="R203" s="84">
        <f>Q203*H203</f>
        <v>0</v>
      </c>
      <c r="S203" s="84">
        <v>0.124</v>
      </c>
      <c r="T203" s="85">
        <f>S203*H203</f>
        <v>0.124</v>
      </c>
      <c r="AR203" s="17" t="s">
        <v>200</v>
      </c>
      <c r="AT203" s="17" t="s">
        <v>195</v>
      </c>
      <c r="AU203" s="17" t="s">
        <v>84</v>
      </c>
      <c r="AY203" s="17" t="s">
        <v>193</v>
      </c>
      <c r="BE203" s="86">
        <f>IF(N203="základní",J203,0)</f>
        <v>0</v>
      </c>
      <c r="BF203" s="86">
        <f>IF(N203="snížená",J203,0)</f>
        <v>0</v>
      </c>
      <c r="BG203" s="86">
        <f>IF(N203="zákl. přenesená",J203,0)</f>
        <v>0</v>
      </c>
      <c r="BH203" s="86">
        <f>IF(N203="sníž. přenesená",J203,0)</f>
        <v>0</v>
      </c>
      <c r="BI203" s="86">
        <f>IF(N203="nulová",J203,0)</f>
        <v>0</v>
      </c>
      <c r="BJ203" s="17" t="s">
        <v>9</v>
      </c>
      <c r="BK203" s="86">
        <f>ROUND(I203*H203,0)</f>
        <v>0</v>
      </c>
      <c r="BL203" s="17" t="s">
        <v>200</v>
      </c>
      <c r="BM203" s="17" t="s">
        <v>376</v>
      </c>
    </row>
    <row r="204" spans="1:65" s="11" customFormat="1" x14ac:dyDescent="0.3">
      <c r="A204" s="570"/>
      <c r="B204" s="571"/>
      <c r="C204" s="570"/>
      <c r="D204" s="578" t="s">
        <v>202</v>
      </c>
      <c r="E204" s="585" t="s">
        <v>3</v>
      </c>
      <c r="F204" s="586" t="s">
        <v>377</v>
      </c>
      <c r="G204" s="570"/>
      <c r="H204" s="587">
        <v>1</v>
      </c>
      <c r="I204" s="89"/>
      <c r="J204" s="89"/>
      <c r="K204" s="570"/>
      <c r="L204" s="87"/>
      <c r="M204" s="90"/>
      <c r="N204" s="91"/>
      <c r="O204" s="91"/>
      <c r="P204" s="91"/>
      <c r="Q204" s="91"/>
      <c r="R204" s="91"/>
      <c r="S204" s="91"/>
      <c r="T204" s="92"/>
      <c r="AT204" s="88" t="s">
        <v>202</v>
      </c>
      <c r="AU204" s="88" t="s">
        <v>84</v>
      </c>
      <c r="AV204" s="11" t="s">
        <v>84</v>
      </c>
      <c r="AW204" s="11" t="s">
        <v>41</v>
      </c>
      <c r="AX204" s="11" t="s">
        <v>9</v>
      </c>
      <c r="AY204" s="88" t="s">
        <v>193</v>
      </c>
    </row>
    <row r="205" spans="1:65" s="1" customFormat="1" ht="22.5" customHeight="1" x14ac:dyDescent="0.3">
      <c r="A205" s="550"/>
      <c r="B205" s="503"/>
      <c r="C205" s="564" t="s">
        <v>378</v>
      </c>
      <c r="D205" s="564" t="s">
        <v>195</v>
      </c>
      <c r="E205" s="565" t="s">
        <v>379</v>
      </c>
      <c r="F205" s="569" t="s">
        <v>380</v>
      </c>
      <c r="G205" s="567" t="s">
        <v>198</v>
      </c>
      <c r="H205" s="568">
        <v>0.248</v>
      </c>
      <c r="I205" s="80"/>
      <c r="J205" s="81">
        <f>ROUND(I205*H205,0)</f>
        <v>0</v>
      </c>
      <c r="K205" s="569" t="s">
        <v>199</v>
      </c>
      <c r="L205" s="21"/>
      <c r="M205" s="82" t="s">
        <v>3</v>
      </c>
      <c r="N205" s="83" t="s">
        <v>48</v>
      </c>
      <c r="O205" s="22"/>
      <c r="P205" s="84">
        <f>O205*H205</f>
        <v>0</v>
      </c>
      <c r="Q205" s="84">
        <v>0</v>
      </c>
      <c r="R205" s="84">
        <f>Q205*H205</f>
        <v>0</v>
      </c>
      <c r="S205" s="84">
        <v>1.8</v>
      </c>
      <c r="T205" s="85">
        <f>S205*H205</f>
        <v>0.44640000000000002</v>
      </c>
      <c r="AR205" s="17" t="s">
        <v>200</v>
      </c>
      <c r="AT205" s="17" t="s">
        <v>195</v>
      </c>
      <c r="AU205" s="17" t="s">
        <v>84</v>
      </c>
      <c r="AY205" s="17" t="s">
        <v>193</v>
      </c>
      <c r="BE205" s="86">
        <f>IF(N205="základní",J205,0)</f>
        <v>0</v>
      </c>
      <c r="BF205" s="86">
        <f>IF(N205="snížená",J205,0)</f>
        <v>0</v>
      </c>
      <c r="BG205" s="86">
        <f>IF(N205="zákl. přenesená",J205,0)</f>
        <v>0</v>
      </c>
      <c r="BH205" s="86">
        <f>IF(N205="sníž. přenesená",J205,0)</f>
        <v>0</v>
      </c>
      <c r="BI205" s="86">
        <f>IF(N205="nulová",J205,0)</f>
        <v>0</v>
      </c>
      <c r="BJ205" s="17" t="s">
        <v>9</v>
      </c>
      <c r="BK205" s="86">
        <f>ROUND(I205*H205,0)</f>
        <v>0</v>
      </c>
      <c r="BL205" s="17" t="s">
        <v>200</v>
      </c>
      <c r="BM205" s="17" t="s">
        <v>381</v>
      </c>
    </row>
    <row r="206" spans="1:65" s="11" customFormat="1" x14ac:dyDescent="0.3">
      <c r="A206" s="570"/>
      <c r="B206" s="571"/>
      <c r="C206" s="570"/>
      <c r="D206" s="578" t="s">
        <v>202</v>
      </c>
      <c r="E206" s="585" t="s">
        <v>3</v>
      </c>
      <c r="F206" s="586" t="s">
        <v>382</v>
      </c>
      <c r="G206" s="570"/>
      <c r="H206" s="587">
        <v>0.248</v>
      </c>
      <c r="I206" s="89"/>
      <c r="J206" s="89"/>
      <c r="K206" s="570"/>
      <c r="L206" s="87"/>
      <c r="M206" s="90"/>
      <c r="N206" s="91"/>
      <c r="O206" s="91"/>
      <c r="P206" s="91"/>
      <c r="Q206" s="91"/>
      <c r="R206" s="91"/>
      <c r="S206" s="91"/>
      <c r="T206" s="92"/>
      <c r="AT206" s="88" t="s">
        <v>202</v>
      </c>
      <c r="AU206" s="88" t="s">
        <v>84</v>
      </c>
      <c r="AV206" s="11" t="s">
        <v>84</v>
      </c>
      <c r="AW206" s="11" t="s">
        <v>41</v>
      </c>
      <c r="AX206" s="11" t="s">
        <v>9</v>
      </c>
      <c r="AY206" s="88" t="s">
        <v>193</v>
      </c>
    </row>
    <row r="207" spans="1:65" s="1" customFormat="1" ht="22.5" customHeight="1" x14ac:dyDescent="0.3">
      <c r="A207" s="550"/>
      <c r="B207" s="503"/>
      <c r="C207" s="564" t="s">
        <v>383</v>
      </c>
      <c r="D207" s="564" t="s">
        <v>195</v>
      </c>
      <c r="E207" s="565" t="s">
        <v>384</v>
      </c>
      <c r="F207" s="569" t="s">
        <v>385</v>
      </c>
      <c r="G207" s="567" t="s">
        <v>198</v>
      </c>
      <c r="H207" s="568">
        <v>2.1589999999999998</v>
      </c>
      <c r="I207" s="80"/>
      <c r="J207" s="81">
        <f>ROUND(I207*H207,0)</f>
        <v>0</v>
      </c>
      <c r="K207" s="569" t="s">
        <v>199</v>
      </c>
      <c r="L207" s="21"/>
      <c r="M207" s="82" t="s">
        <v>3</v>
      </c>
      <c r="N207" s="83" t="s">
        <v>48</v>
      </c>
      <c r="O207" s="22"/>
      <c r="P207" s="84">
        <f>O207*H207</f>
        <v>0</v>
      </c>
      <c r="Q207" s="84">
        <v>0</v>
      </c>
      <c r="R207" s="84">
        <f>Q207*H207</f>
        <v>0</v>
      </c>
      <c r="S207" s="84">
        <v>1.8</v>
      </c>
      <c r="T207" s="85">
        <f>S207*H207</f>
        <v>3.8861999999999997</v>
      </c>
      <c r="AR207" s="17" t="s">
        <v>200</v>
      </c>
      <c r="AT207" s="17" t="s">
        <v>195</v>
      </c>
      <c r="AU207" s="17" t="s">
        <v>84</v>
      </c>
      <c r="AY207" s="17" t="s">
        <v>193</v>
      </c>
      <c r="BE207" s="86">
        <f>IF(N207="základní",J207,0)</f>
        <v>0</v>
      </c>
      <c r="BF207" s="86">
        <f>IF(N207="snížená",J207,0)</f>
        <v>0</v>
      </c>
      <c r="BG207" s="86">
        <f>IF(N207="zákl. přenesená",J207,0)</f>
        <v>0</v>
      </c>
      <c r="BH207" s="86">
        <f>IF(N207="sníž. přenesená",J207,0)</f>
        <v>0</v>
      </c>
      <c r="BI207" s="86">
        <f>IF(N207="nulová",J207,0)</f>
        <v>0</v>
      </c>
      <c r="BJ207" s="17" t="s">
        <v>9</v>
      </c>
      <c r="BK207" s="86">
        <f>ROUND(I207*H207,0)</f>
        <v>0</v>
      </c>
      <c r="BL207" s="17" t="s">
        <v>200</v>
      </c>
      <c r="BM207" s="17" t="s">
        <v>386</v>
      </c>
    </row>
    <row r="208" spans="1:65" s="11" customFormat="1" x14ac:dyDescent="0.3">
      <c r="A208" s="570"/>
      <c r="B208" s="571"/>
      <c r="C208" s="570"/>
      <c r="D208" s="572" t="s">
        <v>202</v>
      </c>
      <c r="E208" s="573" t="s">
        <v>3</v>
      </c>
      <c r="F208" s="574" t="s">
        <v>387</v>
      </c>
      <c r="G208" s="570"/>
      <c r="H208" s="575">
        <v>0.55000000000000004</v>
      </c>
      <c r="I208" s="89"/>
      <c r="J208" s="89"/>
      <c r="K208" s="570"/>
      <c r="L208" s="87"/>
      <c r="M208" s="90"/>
      <c r="N208" s="91"/>
      <c r="O208" s="91"/>
      <c r="P208" s="91"/>
      <c r="Q208" s="91"/>
      <c r="R208" s="91"/>
      <c r="S208" s="91"/>
      <c r="T208" s="92"/>
      <c r="AT208" s="88" t="s">
        <v>202</v>
      </c>
      <c r="AU208" s="88" t="s">
        <v>84</v>
      </c>
      <c r="AV208" s="11" t="s">
        <v>84</v>
      </c>
      <c r="AW208" s="11" t="s">
        <v>41</v>
      </c>
      <c r="AX208" s="11" t="s">
        <v>77</v>
      </c>
      <c r="AY208" s="88" t="s">
        <v>193</v>
      </c>
    </row>
    <row r="209" spans="1:65" s="11" customFormat="1" x14ac:dyDescent="0.3">
      <c r="A209" s="570"/>
      <c r="B209" s="571"/>
      <c r="C209" s="570"/>
      <c r="D209" s="572" t="s">
        <v>202</v>
      </c>
      <c r="E209" s="573" t="s">
        <v>3</v>
      </c>
      <c r="F209" s="574" t="s">
        <v>388</v>
      </c>
      <c r="G209" s="570"/>
      <c r="H209" s="575">
        <v>0.86</v>
      </c>
      <c r="I209" s="89"/>
      <c r="J209" s="89"/>
      <c r="K209" s="570"/>
      <c r="L209" s="87"/>
      <c r="M209" s="90"/>
      <c r="N209" s="91"/>
      <c r="O209" s="91"/>
      <c r="P209" s="91"/>
      <c r="Q209" s="91"/>
      <c r="R209" s="91"/>
      <c r="S209" s="91"/>
      <c r="T209" s="92"/>
      <c r="AT209" s="88" t="s">
        <v>202</v>
      </c>
      <c r="AU209" s="88" t="s">
        <v>84</v>
      </c>
      <c r="AV209" s="11" t="s">
        <v>84</v>
      </c>
      <c r="AW209" s="11" t="s">
        <v>41</v>
      </c>
      <c r="AX209" s="11" t="s">
        <v>77</v>
      </c>
      <c r="AY209" s="88" t="s">
        <v>193</v>
      </c>
    </row>
    <row r="210" spans="1:65" s="11" customFormat="1" x14ac:dyDescent="0.3">
      <c r="A210" s="570"/>
      <c r="B210" s="571"/>
      <c r="C210" s="570"/>
      <c r="D210" s="572" t="s">
        <v>202</v>
      </c>
      <c r="E210" s="573" t="s">
        <v>3</v>
      </c>
      <c r="F210" s="574" t="s">
        <v>389</v>
      </c>
      <c r="G210" s="570"/>
      <c r="H210" s="575">
        <v>0.749</v>
      </c>
      <c r="I210" s="89"/>
      <c r="J210" s="89"/>
      <c r="K210" s="570"/>
      <c r="L210" s="87"/>
      <c r="M210" s="90"/>
      <c r="N210" s="91"/>
      <c r="O210" s="91"/>
      <c r="P210" s="91"/>
      <c r="Q210" s="91"/>
      <c r="R210" s="91"/>
      <c r="S210" s="91"/>
      <c r="T210" s="92"/>
      <c r="AT210" s="88" t="s">
        <v>202</v>
      </c>
      <c r="AU210" s="88" t="s">
        <v>84</v>
      </c>
      <c r="AV210" s="11" t="s">
        <v>84</v>
      </c>
      <c r="AW210" s="11" t="s">
        <v>41</v>
      </c>
      <c r="AX210" s="11" t="s">
        <v>77</v>
      </c>
      <c r="AY210" s="88" t="s">
        <v>193</v>
      </c>
    </row>
    <row r="211" spans="1:65" s="12" customFormat="1" x14ac:dyDescent="0.3">
      <c r="A211" s="576"/>
      <c r="B211" s="577"/>
      <c r="C211" s="576"/>
      <c r="D211" s="578" t="s">
        <v>202</v>
      </c>
      <c r="E211" s="579" t="s">
        <v>3</v>
      </c>
      <c r="F211" s="580" t="s">
        <v>221</v>
      </c>
      <c r="G211" s="576"/>
      <c r="H211" s="581">
        <v>2.1589999999999998</v>
      </c>
      <c r="I211" s="94"/>
      <c r="J211" s="94"/>
      <c r="K211" s="576"/>
      <c r="L211" s="93"/>
      <c r="M211" s="95"/>
      <c r="N211" s="96"/>
      <c r="O211" s="96"/>
      <c r="P211" s="96"/>
      <c r="Q211" s="96"/>
      <c r="R211" s="96"/>
      <c r="S211" s="96"/>
      <c r="T211" s="97"/>
      <c r="AT211" s="98" t="s">
        <v>202</v>
      </c>
      <c r="AU211" s="98" t="s">
        <v>84</v>
      </c>
      <c r="AV211" s="12" t="s">
        <v>205</v>
      </c>
      <c r="AW211" s="12" t="s">
        <v>41</v>
      </c>
      <c r="AX211" s="12" t="s">
        <v>9</v>
      </c>
      <c r="AY211" s="98" t="s">
        <v>193</v>
      </c>
    </row>
    <row r="212" spans="1:65" s="1" customFormat="1" ht="22.5" customHeight="1" x14ac:dyDescent="0.3">
      <c r="A212" s="550"/>
      <c r="B212" s="503"/>
      <c r="C212" s="564" t="s">
        <v>390</v>
      </c>
      <c r="D212" s="564" t="s">
        <v>195</v>
      </c>
      <c r="E212" s="565" t="s">
        <v>391</v>
      </c>
      <c r="F212" s="569" t="s">
        <v>392</v>
      </c>
      <c r="G212" s="567" t="s">
        <v>198</v>
      </c>
      <c r="H212" s="568">
        <v>0.32700000000000001</v>
      </c>
      <c r="I212" s="80"/>
      <c r="J212" s="81">
        <f>ROUND(I212*H212,0)</f>
        <v>0</v>
      </c>
      <c r="K212" s="569" t="s">
        <v>199</v>
      </c>
      <c r="L212" s="21"/>
      <c r="M212" s="82" t="s">
        <v>3</v>
      </c>
      <c r="N212" s="83" t="s">
        <v>48</v>
      </c>
      <c r="O212" s="22"/>
      <c r="P212" s="84">
        <f>O212*H212</f>
        <v>0</v>
      </c>
      <c r="Q212" s="84">
        <v>0</v>
      </c>
      <c r="R212" s="84">
        <f>Q212*H212</f>
        <v>0</v>
      </c>
      <c r="S212" s="84">
        <v>1.8</v>
      </c>
      <c r="T212" s="85">
        <f>S212*H212</f>
        <v>0.58860000000000001</v>
      </c>
      <c r="AR212" s="17" t="s">
        <v>200</v>
      </c>
      <c r="AT212" s="17" t="s">
        <v>195</v>
      </c>
      <c r="AU212" s="17" t="s">
        <v>84</v>
      </c>
      <c r="AY212" s="17" t="s">
        <v>193</v>
      </c>
      <c r="BE212" s="86">
        <f>IF(N212="základní",J212,0)</f>
        <v>0</v>
      </c>
      <c r="BF212" s="86">
        <f>IF(N212="snížená",J212,0)</f>
        <v>0</v>
      </c>
      <c r="BG212" s="86">
        <f>IF(N212="zákl. přenesená",J212,0)</f>
        <v>0</v>
      </c>
      <c r="BH212" s="86">
        <f>IF(N212="sníž. přenesená",J212,0)</f>
        <v>0</v>
      </c>
      <c r="BI212" s="86">
        <f>IF(N212="nulová",J212,0)</f>
        <v>0</v>
      </c>
      <c r="BJ212" s="17" t="s">
        <v>9</v>
      </c>
      <c r="BK212" s="86">
        <f>ROUND(I212*H212,0)</f>
        <v>0</v>
      </c>
      <c r="BL212" s="17" t="s">
        <v>200</v>
      </c>
      <c r="BM212" s="17" t="s">
        <v>393</v>
      </c>
    </row>
    <row r="213" spans="1:65" s="11" customFormat="1" x14ac:dyDescent="0.3">
      <c r="A213" s="570"/>
      <c r="B213" s="571"/>
      <c r="C213" s="570"/>
      <c r="D213" s="578" t="s">
        <v>202</v>
      </c>
      <c r="E213" s="585" t="s">
        <v>3</v>
      </c>
      <c r="F213" s="586" t="s">
        <v>394</v>
      </c>
      <c r="G213" s="570"/>
      <c r="H213" s="587">
        <v>0.32700000000000001</v>
      </c>
      <c r="I213" s="89"/>
      <c r="J213" s="89"/>
      <c r="K213" s="570"/>
      <c r="L213" s="87"/>
      <c r="M213" s="90"/>
      <c r="N213" s="91"/>
      <c r="O213" s="91"/>
      <c r="P213" s="91"/>
      <c r="Q213" s="91"/>
      <c r="R213" s="91"/>
      <c r="S213" s="91"/>
      <c r="T213" s="92"/>
      <c r="AT213" s="88" t="s">
        <v>202</v>
      </c>
      <c r="AU213" s="88" t="s">
        <v>84</v>
      </c>
      <c r="AV213" s="11" t="s">
        <v>84</v>
      </c>
      <c r="AW213" s="11" t="s">
        <v>41</v>
      </c>
      <c r="AX213" s="11" t="s">
        <v>9</v>
      </c>
      <c r="AY213" s="88" t="s">
        <v>193</v>
      </c>
    </row>
    <row r="214" spans="1:65" s="1" customFormat="1" ht="22.5" customHeight="1" x14ac:dyDescent="0.3">
      <c r="A214" s="550"/>
      <c r="B214" s="503"/>
      <c r="C214" s="564" t="s">
        <v>395</v>
      </c>
      <c r="D214" s="564" t="s">
        <v>195</v>
      </c>
      <c r="E214" s="565" t="s">
        <v>396</v>
      </c>
      <c r="F214" s="569" t="s">
        <v>397</v>
      </c>
      <c r="G214" s="567" t="s">
        <v>239</v>
      </c>
      <c r="H214" s="568">
        <v>3</v>
      </c>
      <c r="I214" s="80"/>
      <c r="J214" s="81">
        <f>ROUND(I214*H214,0)</f>
        <v>0</v>
      </c>
      <c r="K214" s="566" t="s">
        <v>1443</v>
      </c>
      <c r="L214" s="21"/>
      <c r="M214" s="82" t="s">
        <v>3</v>
      </c>
      <c r="N214" s="83" t="s">
        <v>48</v>
      </c>
      <c r="O214" s="22"/>
      <c r="P214" s="84">
        <f>O214*H214</f>
        <v>0</v>
      </c>
      <c r="Q214" s="84">
        <v>0</v>
      </c>
      <c r="R214" s="84">
        <f>Q214*H214</f>
        <v>0</v>
      </c>
      <c r="S214" s="84">
        <v>3.2000000000000001E-2</v>
      </c>
      <c r="T214" s="85">
        <f>S214*H214</f>
        <v>9.6000000000000002E-2</v>
      </c>
      <c r="AR214" s="17" t="s">
        <v>200</v>
      </c>
      <c r="AT214" s="17" t="s">
        <v>195</v>
      </c>
      <c r="AU214" s="17" t="s">
        <v>84</v>
      </c>
      <c r="AY214" s="17" t="s">
        <v>193</v>
      </c>
      <c r="BE214" s="86">
        <f>IF(N214="základní",J214,0)</f>
        <v>0</v>
      </c>
      <c r="BF214" s="86">
        <f>IF(N214="snížená",J214,0)</f>
        <v>0</v>
      </c>
      <c r="BG214" s="86">
        <f>IF(N214="zákl. přenesená",J214,0)</f>
        <v>0</v>
      </c>
      <c r="BH214" s="86">
        <f>IF(N214="sníž. přenesená",J214,0)</f>
        <v>0</v>
      </c>
      <c r="BI214" s="86">
        <f>IF(N214="nulová",J214,0)</f>
        <v>0</v>
      </c>
      <c r="BJ214" s="17" t="s">
        <v>9</v>
      </c>
      <c r="BK214" s="86">
        <f>ROUND(I214*H214,0)</f>
        <v>0</v>
      </c>
      <c r="BL214" s="17" t="s">
        <v>200</v>
      </c>
      <c r="BM214" s="17" t="s">
        <v>398</v>
      </c>
    </row>
    <row r="215" spans="1:65" s="11" customFormat="1" x14ac:dyDescent="0.3">
      <c r="A215" s="570"/>
      <c r="B215" s="571"/>
      <c r="C215" s="570"/>
      <c r="D215" s="572" t="s">
        <v>202</v>
      </c>
      <c r="E215" s="573" t="s">
        <v>3</v>
      </c>
      <c r="F215" s="574" t="s">
        <v>399</v>
      </c>
      <c r="G215" s="570"/>
      <c r="H215" s="575">
        <v>1</v>
      </c>
      <c r="I215" s="89"/>
      <c r="J215" s="89"/>
      <c r="K215" s="570"/>
      <c r="L215" s="87"/>
      <c r="M215" s="90"/>
      <c r="N215" s="91"/>
      <c r="O215" s="91"/>
      <c r="P215" s="91"/>
      <c r="Q215" s="91"/>
      <c r="R215" s="91"/>
      <c r="S215" s="91"/>
      <c r="T215" s="92"/>
      <c r="AT215" s="88" t="s">
        <v>202</v>
      </c>
      <c r="AU215" s="88" t="s">
        <v>84</v>
      </c>
      <c r="AV215" s="11" t="s">
        <v>84</v>
      </c>
      <c r="AW215" s="11" t="s">
        <v>41</v>
      </c>
      <c r="AX215" s="11" t="s">
        <v>77</v>
      </c>
      <c r="AY215" s="88" t="s">
        <v>193</v>
      </c>
    </row>
    <row r="216" spans="1:65" s="11" customFormat="1" x14ac:dyDescent="0.3">
      <c r="A216" s="570"/>
      <c r="B216" s="571"/>
      <c r="C216" s="570"/>
      <c r="D216" s="572" t="s">
        <v>202</v>
      </c>
      <c r="E216" s="573" t="s">
        <v>3</v>
      </c>
      <c r="F216" s="574" t="s">
        <v>399</v>
      </c>
      <c r="G216" s="570"/>
      <c r="H216" s="575">
        <v>1</v>
      </c>
      <c r="I216" s="89"/>
      <c r="J216" s="89"/>
      <c r="K216" s="570"/>
      <c r="L216" s="87"/>
      <c r="M216" s="90"/>
      <c r="N216" s="91"/>
      <c r="O216" s="91"/>
      <c r="P216" s="91"/>
      <c r="Q216" s="91"/>
      <c r="R216" s="91"/>
      <c r="S216" s="91"/>
      <c r="T216" s="92"/>
      <c r="AT216" s="88" t="s">
        <v>202</v>
      </c>
      <c r="AU216" s="88" t="s">
        <v>84</v>
      </c>
      <c r="AV216" s="11" t="s">
        <v>84</v>
      </c>
      <c r="AW216" s="11" t="s">
        <v>41</v>
      </c>
      <c r="AX216" s="11" t="s">
        <v>77</v>
      </c>
      <c r="AY216" s="88" t="s">
        <v>193</v>
      </c>
    </row>
    <row r="217" spans="1:65" s="11" customFormat="1" x14ac:dyDescent="0.3">
      <c r="A217" s="570"/>
      <c r="B217" s="571"/>
      <c r="C217" s="570"/>
      <c r="D217" s="572" t="s">
        <v>202</v>
      </c>
      <c r="E217" s="573" t="s">
        <v>3</v>
      </c>
      <c r="F217" s="574" t="s">
        <v>399</v>
      </c>
      <c r="G217" s="570"/>
      <c r="H217" s="575">
        <v>1</v>
      </c>
      <c r="I217" s="89"/>
      <c r="J217" s="89"/>
      <c r="K217" s="570"/>
      <c r="L217" s="87"/>
      <c r="M217" s="90"/>
      <c r="N217" s="91"/>
      <c r="O217" s="91"/>
      <c r="P217" s="91"/>
      <c r="Q217" s="91"/>
      <c r="R217" s="91"/>
      <c r="S217" s="91"/>
      <c r="T217" s="92"/>
      <c r="AT217" s="88" t="s">
        <v>202</v>
      </c>
      <c r="AU217" s="88" t="s">
        <v>84</v>
      </c>
      <c r="AV217" s="11" t="s">
        <v>84</v>
      </c>
      <c r="AW217" s="11" t="s">
        <v>41</v>
      </c>
      <c r="AX217" s="11" t="s">
        <v>77</v>
      </c>
      <c r="AY217" s="88" t="s">
        <v>193</v>
      </c>
    </row>
    <row r="218" spans="1:65" s="12" customFormat="1" x14ac:dyDescent="0.3">
      <c r="A218" s="576"/>
      <c r="B218" s="577"/>
      <c r="C218" s="576"/>
      <c r="D218" s="578" t="s">
        <v>202</v>
      </c>
      <c r="E218" s="579" t="s">
        <v>3</v>
      </c>
      <c r="F218" s="580" t="s">
        <v>221</v>
      </c>
      <c r="G218" s="576"/>
      <c r="H218" s="581">
        <v>3</v>
      </c>
      <c r="I218" s="94"/>
      <c r="J218" s="94"/>
      <c r="K218" s="576"/>
      <c r="L218" s="93"/>
      <c r="M218" s="95"/>
      <c r="N218" s="96"/>
      <c r="O218" s="96"/>
      <c r="P218" s="96"/>
      <c r="Q218" s="96"/>
      <c r="R218" s="96"/>
      <c r="S218" s="96"/>
      <c r="T218" s="97"/>
      <c r="AT218" s="98" t="s">
        <v>202</v>
      </c>
      <c r="AU218" s="98" t="s">
        <v>84</v>
      </c>
      <c r="AV218" s="12" t="s">
        <v>205</v>
      </c>
      <c r="AW218" s="12" t="s">
        <v>41</v>
      </c>
      <c r="AX218" s="12" t="s">
        <v>9</v>
      </c>
      <c r="AY218" s="98" t="s">
        <v>193</v>
      </c>
    </row>
    <row r="219" spans="1:65" s="1" customFormat="1" ht="22.5" customHeight="1" x14ac:dyDescent="0.3">
      <c r="A219" s="550"/>
      <c r="B219" s="503"/>
      <c r="C219" s="564" t="s">
        <v>400</v>
      </c>
      <c r="D219" s="564" t="s">
        <v>195</v>
      </c>
      <c r="E219" s="565" t="s">
        <v>401</v>
      </c>
      <c r="F219" s="569" t="s">
        <v>402</v>
      </c>
      <c r="G219" s="567" t="s">
        <v>239</v>
      </c>
      <c r="H219" s="568">
        <v>8</v>
      </c>
      <c r="I219" s="80"/>
      <c r="J219" s="81">
        <f>ROUND(I219*H219,0)</f>
        <v>0</v>
      </c>
      <c r="K219" s="569" t="s">
        <v>199</v>
      </c>
      <c r="L219" s="21"/>
      <c r="M219" s="82" t="s">
        <v>3</v>
      </c>
      <c r="N219" s="83" t="s">
        <v>48</v>
      </c>
      <c r="O219" s="22"/>
      <c r="P219" s="84">
        <f>O219*H219</f>
        <v>0</v>
      </c>
      <c r="Q219" s="84">
        <v>0</v>
      </c>
      <c r="R219" s="84">
        <f>Q219*H219</f>
        <v>0</v>
      </c>
      <c r="S219" s="84">
        <v>1.4999999999999999E-2</v>
      </c>
      <c r="T219" s="85">
        <f>S219*H219</f>
        <v>0.12</v>
      </c>
      <c r="AR219" s="17" t="s">
        <v>200</v>
      </c>
      <c r="AT219" s="17" t="s">
        <v>195</v>
      </c>
      <c r="AU219" s="17" t="s">
        <v>84</v>
      </c>
      <c r="AY219" s="17" t="s">
        <v>193</v>
      </c>
      <c r="BE219" s="86">
        <f>IF(N219="základní",J219,0)</f>
        <v>0</v>
      </c>
      <c r="BF219" s="86">
        <f>IF(N219="snížená",J219,0)</f>
        <v>0</v>
      </c>
      <c r="BG219" s="86">
        <f>IF(N219="zákl. přenesená",J219,0)</f>
        <v>0</v>
      </c>
      <c r="BH219" s="86">
        <f>IF(N219="sníž. přenesená",J219,0)</f>
        <v>0</v>
      </c>
      <c r="BI219" s="86">
        <f>IF(N219="nulová",J219,0)</f>
        <v>0</v>
      </c>
      <c r="BJ219" s="17" t="s">
        <v>9</v>
      </c>
      <c r="BK219" s="86">
        <f>ROUND(I219*H219,0)</f>
        <v>0</v>
      </c>
      <c r="BL219" s="17" t="s">
        <v>200</v>
      </c>
      <c r="BM219" s="17" t="s">
        <v>403</v>
      </c>
    </row>
    <row r="220" spans="1:65" s="11" customFormat="1" x14ac:dyDescent="0.3">
      <c r="A220" s="570"/>
      <c r="B220" s="571"/>
      <c r="C220" s="570"/>
      <c r="D220" s="572" t="s">
        <v>202</v>
      </c>
      <c r="E220" s="573" t="s">
        <v>3</v>
      </c>
      <c r="F220" s="574" t="s">
        <v>404</v>
      </c>
      <c r="G220" s="570"/>
      <c r="H220" s="575">
        <v>6</v>
      </c>
      <c r="I220" s="89"/>
      <c r="J220" s="89"/>
      <c r="K220" s="570"/>
      <c r="L220" s="87"/>
      <c r="M220" s="90"/>
      <c r="N220" s="91"/>
      <c r="O220" s="91"/>
      <c r="P220" s="91"/>
      <c r="Q220" s="91"/>
      <c r="R220" s="91"/>
      <c r="S220" s="91"/>
      <c r="T220" s="92"/>
      <c r="AT220" s="88" t="s">
        <v>202</v>
      </c>
      <c r="AU220" s="88" t="s">
        <v>84</v>
      </c>
      <c r="AV220" s="11" t="s">
        <v>84</v>
      </c>
      <c r="AW220" s="11" t="s">
        <v>41</v>
      </c>
      <c r="AX220" s="11" t="s">
        <v>77</v>
      </c>
      <c r="AY220" s="88" t="s">
        <v>193</v>
      </c>
    </row>
    <row r="221" spans="1:65" s="11" customFormat="1" x14ac:dyDescent="0.3">
      <c r="A221" s="570"/>
      <c r="B221" s="571"/>
      <c r="C221" s="570"/>
      <c r="D221" s="572" t="s">
        <v>202</v>
      </c>
      <c r="E221" s="573" t="s">
        <v>3</v>
      </c>
      <c r="F221" s="574" t="s">
        <v>405</v>
      </c>
      <c r="G221" s="570"/>
      <c r="H221" s="575">
        <v>2</v>
      </c>
      <c r="I221" s="89"/>
      <c r="J221" s="89"/>
      <c r="K221" s="570"/>
      <c r="L221" s="87"/>
      <c r="M221" s="90"/>
      <c r="N221" s="91"/>
      <c r="O221" s="91"/>
      <c r="P221" s="91"/>
      <c r="Q221" s="91"/>
      <c r="R221" s="91"/>
      <c r="S221" s="91"/>
      <c r="T221" s="92"/>
      <c r="AT221" s="88" t="s">
        <v>202</v>
      </c>
      <c r="AU221" s="88" t="s">
        <v>84</v>
      </c>
      <c r="AV221" s="11" t="s">
        <v>84</v>
      </c>
      <c r="AW221" s="11" t="s">
        <v>41</v>
      </c>
      <c r="AX221" s="11" t="s">
        <v>77</v>
      </c>
      <c r="AY221" s="88" t="s">
        <v>193</v>
      </c>
    </row>
    <row r="222" spans="1:65" s="12" customFormat="1" x14ac:dyDescent="0.3">
      <c r="A222" s="576"/>
      <c r="B222" s="577"/>
      <c r="C222" s="576"/>
      <c r="D222" s="578" t="s">
        <v>202</v>
      </c>
      <c r="E222" s="579" t="s">
        <v>3</v>
      </c>
      <c r="F222" s="580" t="s">
        <v>221</v>
      </c>
      <c r="G222" s="576"/>
      <c r="H222" s="581">
        <v>8</v>
      </c>
      <c r="I222" s="94"/>
      <c r="J222" s="94"/>
      <c r="K222" s="576"/>
      <c r="L222" s="93"/>
      <c r="M222" s="95"/>
      <c r="N222" s="96"/>
      <c r="O222" s="96"/>
      <c r="P222" s="96"/>
      <c r="Q222" s="96"/>
      <c r="R222" s="96"/>
      <c r="S222" s="96"/>
      <c r="T222" s="97"/>
      <c r="AT222" s="98" t="s">
        <v>202</v>
      </c>
      <c r="AU222" s="98" t="s">
        <v>84</v>
      </c>
      <c r="AV222" s="12" t="s">
        <v>205</v>
      </c>
      <c r="AW222" s="12" t="s">
        <v>41</v>
      </c>
      <c r="AX222" s="12" t="s">
        <v>9</v>
      </c>
      <c r="AY222" s="98" t="s">
        <v>193</v>
      </c>
    </row>
    <row r="223" spans="1:65" s="1" customFormat="1" ht="22.5" customHeight="1" x14ac:dyDescent="0.3">
      <c r="A223" s="550"/>
      <c r="B223" s="503"/>
      <c r="C223" s="564" t="s">
        <v>406</v>
      </c>
      <c r="D223" s="564" t="s">
        <v>195</v>
      </c>
      <c r="E223" s="565" t="s">
        <v>407</v>
      </c>
      <c r="F223" s="569" t="s">
        <v>408</v>
      </c>
      <c r="G223" s="567" t="s">
        <v>239</v>
      </c>
      <c r="H223" s="568">
        <v>51</v>
      </c>
      <c r="I223" s="80"/>
      <c r="J223" s="81">
        <f>ROUND(I223*H223,0)</f>
        <v>0</v>
      </c>
      <c r="K223" s="569" t="s">
        <v>199</v>
      </c>
      <c r="L223" s="21"/>
      <c r="M223" s="82" t="s">
        <v>3</v>
      </c>
      <c r="N223" s="83" t="s">
        <v>48</v>
      </c>
      <c r="O223" s="22"/>
      <c r="P223" s="84">
        <f>O223*H223</f>
        <v>0</v>
      </c>
      <c r="Q223" s="84">
        <v>7.6212000000000003E-4</v>
      </c>
      <c r="R223" s="84">
        <f>Q223*H223</f>
        <v>3.8868119999999999E-2</v>
      </c>
      <c r="S223" s="84">
        <v>0</v>
      </c>
      <c r="T223" s="85">
        <f>S223*H223</f>
        <v>0</v>
      </c>
      <c r="AR223" s="17" t="s">
        <v>200</v>
      </c>
      <c r="AT223" s="17" t="s">
        <v>195</v>
      </c>
      <c r="AU223" s="17" t="s">
        <v>84</v>
      </c>
      <c r="AY223" s="17" t="s">
        <v>193</v>
      </c>
      <c r="BE223" s="86">
        <f>IF(N223="základní",J223,0)</f>
        <v>0</v>
      </c>
      <c r="BF223" s="86">
        <f>IF(N223="snížená",J223,0)</f>
        <v>0</v>
      </c>
      <c r="BG223" s="86">
        <f>IF(N223="zákl. přenesená",J223,0)</f>
        <v>0</v>
      </c>
      <c r="BH223" s="86">
        <f>IF(N223="sníž. přenesená",J223,0)</f>
        <v>0</v>
      </c>
      <c r="BI223" s="86">
        <f>IF(N223="nulová",J223,0)</f>
        <v>0</v>
      </c>
      <c r="BJ223" s="17" t="s">
        <v>9</v>
      </c>
      <c r="BK223" s="86">
        <f>ROUND(I223*H223,0)</f>
        <v>0</v>
      </c>
      <c r="BL223" s="17" t="s">
        <v>200</v>
      </c>
      <c r="BM223" s="17" t="s">
        <v>409</v>
      </c>
    </row>
    <row r="224" spans="1:65" s="11" customFormat="1" x14ac:dyDescent="0.3">
      <c r="A224" s="570"/>
      <c r="B224" s="571"/>
      <c r="C224" s="570"/>
      <c r="D224" s="578" t="s">
        <v>202</v>
      </c>
      <c r="E224" s="585" t="s">
        <v>3</v>
      </c>
      <c r="F224" s="586" t="s">
        <v>410</v>
      </c>
      <c r="G224" s="570"/>
      <c r="H224" s="587">
        <v>51</v>
      </c>
      <c r="I224" s="89"/>
      <c r="J224" s="89"/>
      <c r="K224" s="570"/>
      <c r="L224" s="87"/>
      <c r="M224" s="90"/>
      <c r="N224" s="91"/>
      <c r="O224" s="91"/>
      <c r="P224" s="91"/>
      <c r="Q224" s="91"/>
      <c r="R224" s="91"/>
      <c r="S224" s="91"/>
      <c r="T224" s="92"/>
      <c r="AT224" s="88" t="s">
        <v>202</v>
      </c>
      <c r="AU224" s="88" t="s">
        <v>84</v>
      </c>
      <c r="AV224" s="11" t="s">
        <v>84</v>
      </c>
      <c r="AW224" s="11" t="s">
        <v>41</v>
      </c>
      <c r="AX224" s="11" t="s">
        <v>9</v>
      </c>
      <c r="AY224" s="88" t="s">
        <v>193</v>
      </c>
    </row>
    <row r="225" spans="1:65" s="1" customFormat="1" ht="22.5" customHeight="1" x14ac:dyDescent="0.3">
      <c r="A225" s="550"/>
      <c r="B225" s="503"/>
      <c r="C225" s="588" t="s">
        <v>411</v>
      </c>
      <c r="D225" s="588" t="s">
        <v>321</v>
      </c>
      <c r="E225" s="589" t="s">
        <v>412</v>
      </c>
      <c r="F225" s="590" t="s">
        <v>413</v>
      </c>
      <c r="G225" s="591" t="s">
        <v>239</v>
      </c>
      <c r="H225" s="592">
        <v>2</v>
      </c>
      <c r="I225" s="99"/>
      <c r="J225" s="100">
        <f>ROUND(I225*H225,0)</f>
        <v>0</v>
      </c>
      <c r="K225" s="590" t="s">
        <v>199</v>
      </c>
      <c r="L225" s="101"/>
      <c r="M225" s="102" t="s">
        <v>3</v>
      </c>
      <c r="N225" s="103" t="s">
        <v>48</v>
      </c>
      <c r="O225" s="22"/>
      <c r="P225" s="84">
        <f>O225*H225</f>
        <v>0</v>
      </c>
      <c r="Q225" s="84">
        <v>0.01</v>
      </c>
      <c r="R225" s="84">
        <f>Q225*H225</f>
        <v>0.02</v>
      </c>
      <c r="S225" s="84">
        <v>0</v>
      </c>
      <c r="T225" s="85">
        <f>S225*H225</f>
        <v>0</v>
      </c>
      <c r="AR225" s="17" t="s">
        <v>242</v>
      </c>
      <c r="AT225" s="17" t="s">
        <v>321</v>
      </c>
      <c r="AU225" s="17" t="s">
        <v>84</v>
      </c>
      <c r="AY225" s="17" t="s">
        <v>193</v>
      </c>
      <c r="BE225" s="86">
        <f>IF(N225="základní",J225,0)</f>
        <v>0</v>
      </c>
      <c r="BF225" s="86">
        <f>IF(N225="snížená",J225,0)</f>
        <v>0</v>
      </c>
      <c r="BG225" s="86">
        <f>IF(N225="zákl. přenesená",J225,0)</f>
        <v>0</v>
      </c>
      <c r="BH225" s="86">
        <f>IF(N225="sníž. přenesená",J225,0)</f>
        <v>0</v>
      </c>
      <c r="BI225" s="86">
        <f>IF(N225="nulová",J225,0)</f>
        <v>0</v>
      </c>
      <c r="BJ225" s="17" t="s">
        <v>9</v>
      </c>
      <c r="BK225" s="86">
        <f>ROUND(I225*H225,0)</f>
        <v>0</v>
      </c>
      <c r="BL225" s="17" t="s">
        <v>200</v>
      </c>
      <c r="BM225" s="17" t="s">
        <v>414</v>
      </c>
    </row>
    <row r="226" spans="1:65" s="10" customFormat="1" ht="29.85" customHeight="1" x14ac:dyDescent="0.3">
      <c r="A226" s="558"/>
      <c r="B226" s="559"/>
      <c r="C226" s="558"/>
      <c r="D226" s="562" t="s">
        <v>76</v>
      </c>
      <c r="E226" s="563" t="s">
        <v>415</v>
      </c>
      <c r="F226" s="563" t="s">
        <v>416</v>
      </c>
      <c r="G226" s="558"/>
      <c r="H226" s="558"/>
      <c r="I226" s="73"/>
      <c r="J226" s="482">
        <f>BK226</f>
        <v>0</v>
      </c>
      <c r="K226" s="558"/>
      <c r="L226" s="71"/>
      <c r="M226" s="74"/>
      <c r="N226" s="75"/>
      <c r="O226" s="75"/>
      <c r="P226" s="76">
        <f>SUM(P227:P236)</f>
        <v>0</v>
      </c>
      <c r="Q226" s="75"/>
      <c r="R226" s="76">
        <f>SUM(R227:R236)</f>
        <v>0</v>
      </c>
      <c r="S226" s="75"/>
      <c r="T226" s="77">
        <f>SUM(T227:T236)</f>
        <v>0</v>
      </c>
      <c r="AR226" s="72" t="s">
        <v>9</v>
      </c>
      <c r="AT226" s="78" t="s">
        <v>76</v>
      </c>
      <c r="AU226" s="78" t="s">
        <v>9</v>
      </c>
      <c r="AY226" s="72" t="s">
        <v>193</v>
      </c>
      <c r="BK226" s="79">
        <f>SUM(BK227:BK236)</f>
        <v>0</v>
      </c>
    </row>
    <row r="227" spans="1:65" s="1" customFormat="1" ht="22.5" customHeight="1" x14ac:dyDescent="0.3">
      <c r="A227" s="550"/>
      <c r="B227" s="503"/>
      <c r="C227" s="564" t="s">
        <v>417</v>
      </c>
      <c r="D227" s="564" t="s">
        <v>195</v>
      </c>
      <c r="E227" s="565" t="s">
        <v>418</v>
      </c>
      <c r="F227" s="569" t="s">
        <v>419</v>
      </c>
      <c r="G227" s="567" t="s">
        <v>212</v>
      </c>
      <c r="H227" s="568">
        <v>16.917999999999999</v>
      </c>
      <c r="I227" s="80"/>
      <c r="J227" s="81">
        <f>ROUND(I227*H227,0)</f>
        <v>0</v>
      </c>
      <c r="K227" s="569" t="s">
        <v>199</v>
      </c>
      <c r="L227" s="21"/>
      <c r="M227" s="82" t="s">
        <v>3</v>
      </c>
      <c r="N227" s="83" t="s">
        <v>48</v>
      </c>
      <c r="O227" s="22"/>
      <c r="P227" s="84">
        <f>O227*H227</f>
        <v>0</v>
      </c>
      <c r="Q227" s="84">
        <v>0</v>
      </c>
      <c r="R227" s="84">
        <f>Q227*H227</f>
        <v>0</v>
      </c>
      <c r="S227" s="84">
        <v>0</v>
      </c>
      <c r="T227" s="85">
        <f>S227*H227</f>
        <v>0</v>
      </c>
      <c r="AR227" s="17" t="s">
        <v>200</v>
      </c>
      <c r="AT227" s="17" t="s">
        <v>195</v>
      </c>
      <c r="AU227" s="17" t="s">
        <v>84</v>
      </c>
      <c r="AY227" s="17" t="s">
        <v>193</v>
      </c>
      <c r="BE227" s="86">
        <f>IF(N227="základní",J227,0)</f>
        <v>0</v>
      </c>
      <c r="BF227" s="86">
        <f>IF(N227="snížená",J227,0)</f>
        <v>0</v>
      </c>
      <c r="BG227" s="86">
        <f>IF(N227="zákl. přenesená",J227,0)</f>
        <v>0</v>
      </c>
      <c r="BH227" s="86">
        <f>IF(N227="sníž. přenesená",J227,0)</f>
        <v>0</v>
      </c>
      <c r="BI227" s="86">
        <f>IF(N227="nulová",J227,0)</f>
        <v>0</v>
      </c>
      <c r="BJ227" s="17" t="s">
        <v>9</v>
      </c>
      <c r="BK227" s="86">
        <f>ROUND(I227*H227,0)</f>
        <v>0</v>
      </c>
      <c r="BL227" s="17" t="s">
        <v>200</v>
      </c>
      <c r="BM227" s="17" t="s">
        <v>420</v>
      </c>
    </row>
    <row r="228" spans="1:65" s="1" customFormat="1" ht="22.5" customHeight="1" x14ac:dyDescent="0.3">
      <c r="A228" s="550"/>
      <c r="B228" s="503"/>
      <c r="C228" s="564" t="s">
        <v>31</v>
      </c>
      <c r="D228" s="564" t="s">
        <v>195</v>
      </c>
      <c r="E228" s="565" t="s">
        <v>421</v>
      </c>
      <c r="F228" s="569" t="s">
        <v>422</v>
      </c>
      <c r="G228" s="567" t="s">
        <v>212</v>
      </c>
      <c r="H228" s="568">
        <v>16.917999999999999</v>
      </c>
      <c r="I228" s="80"/>
      <c r="J228" s="81">
        <f>ROUND(I228*H228,0)</f>
        <v>0</v>
      </c>
      <c r="K228" s="569" t="s">
        <v>199</v>
      </c>
      <c r="L228" s="21"/>
      <c r="M228" s="82" t="s">
        <v>3</v>
      </c>
      <c r="N228" s="83" t="s">
        <v>48</v>
      </c>
      <c r="O228" s="22"/>
      <c r="P228" s="84">
        <f>O228*H228</f>
        <v>0</v>
      </c>
      <c r="Q228" s="84">
        <v>0</v>
      </c>
      <c r="R228" s="84">
        <f>Q228*H228</f>
        <v>0</v>
      </c>
      <c r="S228" s="84">
        <v>0</v>
      </c>
      <c r="T228" s="85">
        <f>S228*H228</f>
        <v>0</v>
      </c>
      <c r="AR228" s="17" t="s">
        <v>200</v>
      </c>
      <c r="AT228" s="17" t="s">
        <v>195</v>
      </c>
      <c r="AU228" s="17" t="s">
        <v>84</v>
      </c>
      <c r="AY228" s="17" t="s">
        <v>193</v>
      </c>
      <c r="BE228" s="86">
        <f>IF(N228="základní",J228,0)</f>
        <v>0</v>
      </c>
      <c r="BF228" s="86">
        <f>IF(N228="snížená",J228,0)</f>
        <v>0</v>
      </c>
      <c r="BG228" s="86">
        <f>IF(N228="zákl. přenesená",J228,0)</f>
        <v>0</v>
      </c>
      <c r="BH228" s="86">
        <f>IF(N228="sníž. přenesená",J228,0)</f>
        <v>0</v>
      </c>
      <c r="BI228" s="86">
        <f>IF(N228="nulová",J228,0)</f>
        <v>0</v>
      </c>
      <c r="BJ228" s="17" t="s">
        <v>9</v>
      </c>
      <c r="BK228" s="86">
        <f>ROUND(I228*H228,0)</f>
        <v>0</v>
      </c>
      <c r="BL228" s="17" t="s">
        <v>200</v>
      </c>
      <c r="BM228" s="17" t="s">
        <v>423</v>
      </c>
    </row>
    <row r="229" spans="1:65" s="1" customFormat="1" ht="22.5" customHeight="1" x14ac:dyDescent="0.3">
      <c r="A229" s="550"/>
      <c r="B229" s="503"/>
      <c r="C229" s="564" t="s">
        <v>424</v>
      </c>
      <c r="D229" s="564" t="s">
        <v>195</v>
      </c>
      <c r="E229" s="565" t="s">
        <v>425</v>
      </c>
      <c r="F229" s="569" t="s">
        <v>426</v>
      </c>
      <c r="G229" s="567" t="s">
        <v>212</v>
      </c>
      <c r="H229" s="568">
        <v>169.18</v>
      </c>
      <c r="I229" s="80"/>
      <c r="J229" s="81">
        <f>ROUND(I229*H229,0)</f>
        <v>0</v>
      </c>
      <c r="K229" s="569" t="s">
        <v>199</v>
      </c>
      <c r="L229" s="21"/>
      <c r="M229" s="82" t="s">
        <v>3</v>
      </c>
      <c r="N229" s="83" t="s">
        <v>48</v>
      </c>
      <c r="O229" s="22"/>
      <c r="P229" s="84">
        <f>O229*H229</f>
        <v>0</v>
      </c>
      <c r="Q229" s="84">
        <v>0</v>
      </c>
      <c r="R229" s="84">
        <f>Q229*H229</f>
        <v>0</v>
      </c>
      <c r="S229" s="84">
        <v>0</v>
      </c>
      <c r="T229" s="85">
        <f>S229*H229</f>
        <v>0</v>
      </c>
      <c r="AR229" s="17" t="s">
        <v>200</v>
      </c>
      <c r="AT229" s="17" t="s">
        <v>195</v>
      </c>
      <c r="AU229" s="17" t="s">
        <v>84</v>
      </c>
      <c r="AY229" s="17" t="s">
        <v>193</v>
      </c>
      <c r="BE229" s="86">
        <f>IF(N229="základní",J229,0)</f>
        <v>0</v>
      </c>
      <c r="BF229" s="86">
        <f>IF(N229="snížená",J229,0)</f>
        <v>0</v>
      </c>
      <c r="BG229" s="86">
        <f>IF(N229="zákl. přenesená",J229,0)</f>
        <v>0</v>
      </c>
      <c r="BH229" s="86">
        <f>IF(N229="sníž. přenesená",J229,0)</f>
        <v>0</v>
      </c>
      <c r="BI229" s="86">
        <f>IF(N229="nulová",J229,0)</f>
        <v>0</v>
      </c>
      <c r="BJ229" s="17" t="s">
        <v>9</v>
      </c>
      <c r="BK229" s="86">
        <f>ROUND(I229*H229,0)</f>
        <v>0</v>
      </c>
      <c r="BL229" s="17" t="s">
        <v>200</v>
      </c>
      <c r="BM229" s="17" t="s">
        <v>427</v>
      </c>
    </row>
    <row r="230" spans="1:65" s="11" customFormat="1" x14ac:dyDescent="0.3">
      <c r="A230" s="570"/>
      <c r="B230" s="571"/>
      <c r="C230" s="570"/>
      <c r="D230" s="578" t="s">
        <v>202</v>
      </c>
      <c r="E230" s="585" t="s">
        <v>3</v>
      </c>
      <c r="F230" s="586" t="s">
        <v>428</v>
      </c>
      <c r="G230" s="570"/>
      <c r="H230" s="587">
        <v>169.18</v>
      </c>
      <c r="I230" s="89"/>
      <c r="J230" s="89"/>
      <c r="K230" s="570"/>
      <c r="L230" s="87"/>
      <c r="M230" s="90"/>
      <c r="N230" s="91"/>
      <c r="O230" s="91"/>
      <c r="P230" s="91"/>
      <c r="Q230" s="91"/>
      <c r="R230" s="91"/>
      <c r="S230" s="91"/>
      <c r="T230" s="92"/>
      <c r="AT230" s="88" t="s">
        <v>202</v>
      </c>
      <c r="AU230" s="88" t="s">
        <v>84</v>
      </c>
      <c r="AV230" s="11" t="s">
        <v>84</v>
      </c>
      <c r="AW230" s="11" t="s">
        <v>41</v>
      </c>
      <c r="AX230" s="11" t="s">
        <v>9</v>
      </c>
      <c r="AY230" s="88" t="s">
        <v>193</v>
      </c>
    </row>
    <row r="231" spans="1:65" s="1" customFormat="1" ht="22.5" customHeight="1" x14ac:dyDescent="0.3">
      <c r="A231" s="550"/>
      <c r="B231" s="503"/>
      <c r="C231" s="564" t="s">
        <v>429</v>
      </c>
      <c r="D231" s="564" t="s">
        <v>195</v>
      </c>
      <c r="E231" s="565" t="s">
        <v>430</v>
      </c>
      <c r="F231" s="569" t="s">
        <v>431</v>
      </c>
      <c r="G231" s="567" t="s">
        <v>212</v>
      </c>
      <c r="H231" s="568">
        <v>9.6000000000000002E-2</v>
      </c>
      <c r="I231" s="80"/>
      <c r="J231" s="81">
        <f t="shared" ref="J231:J236" si="0">ROUND(I231*H231,0)</f>
        <v>0</v>
      </c>
      <c r="K231" s="569" t="s">
        <v>199</v>
      </c>
      <c r="L231" s="21"/>
      <c r="M231" s="82" t="s">
        <v>3</v>
      </c>
      <c r="N231" s="83" t="s">
        <v>48</v>
      </c>
      <c r="O231" s="22"/>
      <c r="P231" s="84">
        <f t="shared" ref="P231:P236" si="1">O231*H231</f>
        <v>0</v>
      </c>
      <c r="Q231" s="84">
        <v>0</v>
      </c>
      <c r="R231" s="84">
        <f t="shared" ref="R231:R236" si="2">Q231*H231</f>
        <v>0</v>
      </c>
      <c r="S231" s="84">
        <v>0</v>
      </c>
      <c r="T231" s="85">
        <f t="shared" ref="T231:T236" si="3">S231*H231</f>
        <v>0</v>
      </c>
      <c r="AR231" s="17" t="s">
        <v>200</v>
      </c>
      <c r="AT231" s="17" t="s">
        <v>195</v>
      </c>
      <c r="AU231" s="17" t="s">
        <v>84</v>
      </c>
      <c r="AY231" s="17" t="s">
        <v>193</v>
      </c>
      <c r="BE231" s="86">
        <f t="shared" ref="BE231:BE236" si="4">IF(N231="základní",J231,0)</f>
        <v>0</v>
      </c>
      <c r="BF231" s="86">
        <f t="shared" ref="BF231:BF236" si="5">IF(N231="snížená",J231,0)</f>
        <v>0</v>
      </c>
      <c r="BG231" s="86">
        <f t="shared" ref="BG231:BG236" si="6">IF(N231="zákl. přenesená",J231,0)</f>
        <v>0</v>
      </c>
      <c r="BH231" s="86">
        <f t="shared" ref="BH231:BH236" si="7">IF(N231="sníž. přenesená",J231,0)</f>
        <v>0</v>
      </c>
      <c r="BI231" s="86">
        <f t="shared" ref="BI231:BI236" si="8">IF(N231="nulová",J231,0)</f>
        <v>0</v>
      </c>
      <c r="BJ231" s="17" t="s">
        <v>9</v>
      </c>
      <c r="BK231" s="86">
        <f t="shared" ref="BK231:BK236" si="9">ROUND(I231*H231,0)</f>
        <v>0</v>
      </c>
      <c r="BL231" s="17" t="s">
        <v>200</v>
      </c>
      <c r="BM231" s="17" t="s">
        <v>432</v>
      </c>
    </row>
    <row r="232" spans="1:65" s="1" customFormat="1" ht="22.5" customHeight="1" x14ac:dyDescent="0.3">
      <c r="A232" s="550"/>
      <c r="B232" s="503"/>
      <c r="C232" s="564" t="s">
        <v>433</v>
      </c>
      <c r="D232" s="564" t="s">
        <v>195</v>
      </c>
      <c r="E232" s="565" t="s">
        <v>434</v>
      </c>
      <c r="F232" s="569" t="s">
        <v>435</v>
      </c>
      <c r="G232" s="567" t="s">
        <v>212</v>
      </c>
      <c r="H232" s="568">
        <v>5.2939999999999996</v>
      </c>
      <c r="I232" s="80"/>
      <c r="J232" s="81">
        <f t="shared" si="0"/>
        <v>0</v>
      </c>
      <c r="K232" s="569" t="s">
        <v>199</v>
      </c>
      <c r="L232" s="21"/>
      <c r="M232" s="82" t="s">
        <v>3</v>
      </c>
      <c r="N232" s="83" t="s">
        <v>48</v>
      </c>
      <c r="O232" s="22"/>
      <c r="P232" s="84">
        <f t="shared" si="1"/>
        <v>0</v>
      </c>
      <c r="Q232" s="84">
        <v>0</v>
      </c>
      <c r="R232" s="84">
        <f t="shared" si="2"/>
        <v>0</v>
      </c>
      <c r="S232" s="84">
        <v>0</v>
      </c>
      <c r="T232" s="85">
        <f t="shared" si="3"/>
        <v>0</v>
      </c>
      <c r="AR232" s="17" t="s">
        <v>200</v>
      </c>
      <c r="AT232" s="17" t="s">
        <v>195</v>
      </c>
      <c r="AU232" s="17" t="s">
        <v>84</v>
      </c>
      <c r="AY232" s="17" t="s">
        <v>193</v>
      </c>
      <c r="BE232" s="86">
        <f t="shared" si="4"/>
        <v>0</v>
      </c>
      <c r="BF232" s="86">
        <f t="shared" si="5"/>
        <v>0</v>
      </c>
      <c r="BG232" s="86">
        <f t="shared" si="6"/>
        <v>0</v>
      </c>
      <c r="BH232" s="86">
        <f t="shared" si="7"/>
        <v>0</v>
      </c>
      <c r="BI232" s="86">
        <f t="shared" si="8"/>
        <v>0</v>
      </c>
      <c r="BJ232" s="17" t="s">
        <v>9</v>
      </c>
      <c r="BK232" s="86">
        <f t="shared" si="9"/>
        <v>0</v>
      </c>
      <c r="BL232" s="17" t="s">
        <v>200</v>
      </c>
      <c r="BM232" s="17" t="s">
        <v>436</v>
      </c>
    </row>
    <row r="233" spans="1:65" s="1" customFormat="1" ht="22.5" customHeight="1" x14ac:dyDescent="0.3">
      <c r="A233" s="550"/>
      <c r="B233" s="503"/>
      <c r="C233" s="564" t="s">
        <v>437</v>
      </c>
      <c r="D233" s="564" t="s">
        <v>195</v>
      </c>
      <c r="E233" s="565" t="s">
        <v>438</v>
      </c>
      <c r="F233" s="569" t="s">
        <v>439</v>
      </c>
      <c r="G233" s="567" t="s">
        <v>212</v>
      </c>
      <c r="H233" s="568">
        <v>0.67500000000000004</v>
      </c>
      <c r="I233" s="80"/>
      <c r="J233" s="81">
        <f t="shared" si="0"/>
        <v>0</v>
      </c>
      <c r="K233" s="566" t="s">
        <v>1443</v>
      </c>
      <c r="L233" s="21"/>
      <c r="M233" s="82" t="s">
        <v>3</v>
      </c>
      <c r="N233" s="83" t="s">
        <v>48</v>
      </c>
      <c r="O233" s="22"/>
      <c r="P233" s="84">
        <f t="shared" si="1"/>
        <v>0</v>
      </c>
      <c r="Q233" s="84">
        <v>0</v>
      </c>
      <c r="R233" s="84">
        <f t="shared" si="2"/>
        <v>0</v>
      </c>
      <c r="S233" s="84">
        <v>0</v>
      </c>
      <c r="T233" s="85">
        <f t="shared" si="3"/>
        <v>0</v>
      </c>
      <c r="AR233" s="17" t="s">
        <v>200</v>
      </c>
      <c r="AT233" s="17" t="s">
        <v>195</v>
      </c>
      <c r="AU233" s="17" t="s">
        <v>84</v>
      </c>
      <c r="AY233" s="17" t="s">
        <v>193</v>
      </c>
      <c r="BE233" s="86">
        <f t="shared" si="4"/>
        <v>0</v>
      </c>
      <c r="BF233" s="86">
        <f t="shared" si="5"/>
        <v>0</v>
      </c>
      <c r="BG233" s="86">
        <f t="shared" si="6"/>
        <v>0</v>
      </c>
      <c r="BH233" s="86">
        <f t="shared" si="7"/>
        <v>0</v>
      </c>
      <c r="BI233" s="86">
        <f t="shared" si="8"/>
        <v>0</v>
      </c>
      <c r="BJ233" s="17" t="s">
        <v>9</v>
      </c>
      <c r="BK233" s="86">
        <f t="shared" si="9"/>
        <v>0</v>
      </c>
      <c r="BL233" s="17" t="s">
        <v>200</v>
      </c>
      <c r="BM233" s="17" t="s">
        <v>440</v>
      </c>
    </row>
    <row r="234" spans="1:65" s="1" customFormat="1" ht="22.5" customHeight="1" x14ac:dyDescent="0.3">
      <c r="A234" s="550"/>
      <c r="B234" s="503"/>
      <c r="C234" s="564" t="s">
        <v>441</v>
      </c>
      <c r="D234" s="564" t="s">
        <v>195</v>
      </c>
      <c r="E234" s="565" t="s">
        <v>442</v>
      </c>
      <c r="F234" s="569" t="s">
        <v>443</v>
      </c>
      <c r="G234" s="567" t="s">
        <v>212</v>
      </c>
      <c r="H234" s="568">
        <v>8.859</v>
      </c>
      <c r="I234" s="80"/>
      <c r="J234" s="81">
        <f t="shared" si="0"/>
        <v>0</v>
      </c>
      <c r="K234" s="569" t="s">
        <v>199</v>
      </c>
      <c r="L234" s="21"/>
      <c r="M234" s="82" t="s">
        <v>3</v>
      </c>
      <c r="N234" s="83" t="s">
        <v>48</v>
      </c>
      <c r="O234" s="22"/>
      <c r="P234" s="84">
        <f t="shared" si="1"/>
        <v>0</v>
      </c>
      <c r="Q234" s="84">
        <v>0</v>
      </c>
      <c r="R234" s="84">
        <f t="shared" si="2"/>
        <v>0</v>
      </c>
      <c r="S234" s="84">
        <v>0</v>
      </c>
      <c r="T234" s="85">
        <f t="shared" si="3"/>
        <v>0</v>
      </c>
      <c r="AR234" s="17" t="s">
        <v>200</v>
      </c>
      <c r="AT234" s="17" t="s">
        <v>195</v>
      </c>
      <c r="AU234" s="17" t="s">
        <v>84</v>
      </c>
      <c r="AY234" s="17" t="s">
        <v>193</v>
      </c>
      <c r="BE234" s="86">
        <f t="shared" si="4"/>
        <v>0</v>
      </c>
      <c r="BF234" s="86">
        <f t="shared" si="5"/>
        <v>0</v>
      </c>
      <c r="BG234" s="86">
        <f t="shared" si="6"/>
        <v>0</v>
      </c>
      <c r="BH234" s="86">
        <f t="shared" si="7"/>
        <v>0</v>
      </c>
      <c r="BI234" s="86">
        <f t="shared" si="8"/>
        <v>0</v>
      </c>
      <c r="BJ234" s="17" t="s">
        <v>9</v>
      </c>
      <c r="BK234" s="86">
        <f t="shared" si="9"/>
        <v>0</v>
      </c>
      <c r="BL234" s="17" t="s">
        <v>200</v>
      </c>
      <c r="BM234" s="17" t="s">
        <v>444</v>
      </c>
    </row>
    <row r="235" spans="1:65" s="1" customFormat="1" ht="22.5" customHeight="1" x14ac:dyDescent="0.3">
      <c r="A235" s="550"/>
      <c r="B235" s="503"/>
      <c r="C235" s="564" t="s">
        <v>445</v>
      </c>
      <c r="D235" s="564" t="s">
        <v>195</v>
      </c>
      <c r="E235" s="565" t="s">
        <v>446</v>
      </c>
      <c r="F235" s="569" t="s">
        <v>447</v>
      </c>
      <c r="G235" s="567" t="s">
        <v>212</v>
      </c>
      <c r="H235" s="568">
        <v>1.4870000000000001</v>
      </c>
      <c r="I235" s="80"/>
      <c r="J235" s="81">
        <f t="shared" si="0"/>
        <v>0</v>
      </c>
      <c r="K235" s="569" t="s">
        <v>199</v>
      </c>
      <c r="L235" s="21"/>
      <c r="M235" s="82" t="s">
        <v>3</v>
      </c>
      <c r="N235" s="83" t="s">
        <v>48</v>
      </c>
      <c r="O235" s="22"/>
      <c r="P235" s="84">
        <f t="shared" si="1"/>
        <v>0</v>
      </c>
      <c r="Q235" s="84">
        <v>0</v>
      </c>
      <c r="R235" s="84">
        <f t="shared" si="2"/>
        <v>0</v>
      </c>
      <c r="S235" s="84">
        <v>0</v>
      </c>
      <c r="T235" s="85">
        <f t="shared" si="3"/>
        <v>0</v>
      </c>
      <c r="AR235" s="17" t="s">
        <v>200</v>
      </c>
      <c r="AT235" s="17" t="s">
        <v>195</v>
      </c>
      <c r="AU235" s="17" t="s">
        <v>84</v>
      </c>
      <c r="AY235" s="17" t="s">
        <v>193</v>
      </c>
      <c r="BE235" s="86">
        <f t="shared" si="4"/>
        <v>0</v>
      </c>
      <c r="BF235" s="86">
        <f t="shared" si="5"/>
        <v>0</v>
      </c>
      <c r="BG235" s="86">
        <f t="shared" si="6"/>
        <v>0</v>
      </c>
      <c r="BH235" s="86">
        <f t="shared" si="7"/>
        <v>0</v>
      </c>
      <c r="BI235" s="86">
        <f t="shared" si="8"/>
        <v>0</v>
      </c>
      <c r="BJ235" s="17" t="s">
        <v>9</v>
      </c>
      <c r="BK235" s="86">
        <f t="shared" si="9"/>
        <v>0</v>
      </c>
      <c r="BL235" s="17" t="s">
        <v>200</v>
      </c>
      <c r="BM235" s="17" t="s">
        <v>448</v>
      </c>
    </row>
    <row r="236" spans="1:65" s="1" customFormat="1" ht="22.5" customHeight="1" x14ac:dyDescent="0.3">
      <c r="A236" s="550"/>
      <c r="B236" s="503"/>
      <c r="C236" s="564" t="s">
        <v>449</v>
      </c>
      <c r="D236" s="564" t="s">
        <v>195</v>
      </c>
      <c r="E236" s="565" t="s">
        <v>450</v>
      </c>
      <c r="F236" s="569" t="s">
        <v>451</v>
      </c>
      <c r="G236" s="567" t="s">
        <v>212</v>
      </c>
      <c r="H236" s="568">
        <v>0.39700000000000002</v>
      </c>
      <c r="I236" s="80"/>
      <c r="J236" s="81">
        <f t="shared" si="0"/>
        <v>0</v>
      </c>
      <c r="K236" s="569" t="s">
        <v>199</v>
      </c>
      <c r="L236" s="21"/>
      <c r="M236" s="82" t="s">
        <v>3</v>
      </c>
      <c r="N236" s="83" t="s">
        <v>48</v>
      </c>
      <c r="O236" s="22"/>
      <c r="P236" s="84">
        <f t="shared" si="1"/>
        <v>0</v>
      </c>
      <c r="Q236" s="84">
        <v>0</v>
      </c>
      <c r="R236" s="84">
        <f t="shared" si="2"/>
        <v>0</v>
      </c>
      <c r="S236" s="84">
        <v>0</v>
      </c>
      <c r="T236" s="85">
        <f t="shared" si="3"/>
        <v>0</v>
      </c>
      <c r="AR236" s="17" t="s">
        <v>200</v>
      </c>
      <c r="AT236" s="17" t="s">
        <v>195</v>
      </c>
      <c r="AU236" s="17" t="s">
        <v>84</v>
      </c>
      <c r="AY236" s="17" t="s">
        <v>193</v>
      </c>
      <c r="BE236" s="86">
        <f t="shared" si="4"/>
        <v>0</v>
      </c>
      <c r="BF236" s="86">
        <f t="shared" si="5"/>
        <v>0</v>
      </c>
      <c r="BG236" s="86">
        <f t="shared" si="6"/>
        <v>0</v>
      </c>
      <c r="BH236" s="86">
        <f t="shared" si="7"/>
        <v>0</v>
      </c>
      <c r="BI236" s="86">
        <f t="shared" si="8"/>
        <v>0</v>
      </c>
      <c r="BJ236" s="17" t="s">
        <v>9</v>
      </c>
      <c r="BK236" s="86">
        <f t="shared" si="9"/>
        <v>0</v>
      </c>
      <c r="BL236" s="17" t="s">
        <v>200</v>
      </c>
      <c r="BM236" s="17" t="s">
        <v>452</v>
      </c>
    </row>
    <row r="237" spans="1:65" s="10" customFormat="1" ht="29.85" customHeight="1" x14ac:dyDescent="0.3">
      <c r="A237" s="558"/>
      <c r="B237" s="559"/>
      <c r="C237" s="558"/>
      <c r="D237" s="562" t="s">
        <v>76</v>
      </c>
      <c r="E237" s="563" t="s">
        <v>453</v>
      </c>
      <c r="F237" s="563" t="s">
        <v>454</v>
      </c>
      <c r="G237" s="558"/>
      <c r="H237" s="558"/>
      <c r="I237" s="73"/>
      <c r="J237" s="482">
        <f>BK237</f>
        <v>0</v>
      </c>
      <c r="K237" s="558"/>
      <c r="L237" s="71"/>
      <c r="M237" s="74"/>
      <c r="N237" s="75"/>
      <c r="O237" s="75"/>
      <c r="P237" s="76">
        <f>P238</f>
        <v>0</v>
      </c>
      <c r="Q237" s="75"/>
      <c r="R237" s="76">
        <f>R238</f>
        <v>0</v>
      </c>
      <c r="S237" s="75"/>
      <c r="T237" s="77">
        <f>T238</f>
        <v>0</v>
      </c>
      <c r="AR237" s="72" t="s">
        <v>9</v>
      </c>
      <c r="AT237" s="78" t="s">
        <v>76</v>
      </c>
      <c r="AU237" s="78" t="s">
        <v>9</v>
      </c>
      <c r="AY237" s="72" t="s">
        <v>193</v>
      </c>
      <c r="BK237" s="79">
        <f>BK238</f>
        <v>0</v>
      </c>
    </row>
    <row r="238" spans="1:65" s="1" customFormat="1" ht="22.5" customHeight="1" x14ac:dyDescent="0.3">
      <c r="A238" s="550"/>
      <c r="B238" s="503"/>
      <c r="C238" s="564" t="s">
        <v>455</v>
      </c>
      <c r="D238" s="564" t="s">
        <v>195</v>
      </c>
      <c r="E238" s="565" t="s">
        <v>456</v>
      </c>
      <c r="F238" s="569" t="s">
        <v>457</v>
      </c>
      <c r="G238" s="567" t="s">
        <v>212</v>
      </c>
      <c r="H238" s="568">
        <v>32.130000000000003</v>
      </c>
      <c r="I238" s="80"/>
      <c r="J238" s="81">
        <f>ROUND(I238*H238,0)</f>
        <v>0</v>
      </c>
      <c r="K238" s="569" t="s">
        <v>199</v>
      </c>
      <c r="L238" s="21"/>
      <c r="M238" s="82" t="s">
        <v>3</v>
      </c>
      <c r="N238" s="83" t="s">
        <v>48</v>
      </c>
      <c r="O238" s="22"/>
      <c r="P238" s="84">
        <f>O238*H238</f>
        <v>0</v>
      </c>
      <c r="Q238" s="84">
        <v>0</v>
      </c>
      <c r="R238" s="84">
        <f>Q238*H238</f>
        <v>0</v>
      </c>
      <c r="S238" s="84">
        <v>0</v>
      </c>
      <c r="T238" s="85">
        <f>S238*H238</f>
        <v>0</v>
      </c>
      <c r="AR238" s="17" t="s">
        <v>200</v>
      </c>
      <c r="AT238" s="17" t="s">
        <v>195</v>
      </c>
      <c r="AU238" s="17" t="s">
        <v>84</v>
      </c>
      <c r="AY238" s="17" t="s">
        <v>193</v>
      </c>
      <c r="BE238" s="86">
        <f>IF(N238="základní",J238,0)</f>
        <v>0</v>
      </c>
      <c r="BF238" s="86">
        <f>IF(N238="snížená",J238,0)</f>
        <v>0</v>
      </c>
      <c r="BG238" s="86">
        <f>IF(N238="zákl. přenesená",J238,0)</f>
        <v>0</v>
      </c>
      <c r="BH238" s="86">
        <f>IF(N238="sníž. přenesená",J238,0)</f>
        <v>0</v>
      </c>
      <c r="BI238" s="86">
        <f>IF(N238="nulová",J238,0)</f>
        <v>0</v>
      </c>
      <c r="BJ238" s="17" t="s">
        <v>9</v>
      </c>
      <c r="BK238" s="86">
        <f>ROUND(I238*H238,0)</f>
        <v>0</v>
      </c>
      <c r="BL238" s="17" t="s">
        <v>200</v>
      </c>
      <c r="BM238" s="17" t="s">
        <v>458</v>
      </c>
    </row>
    <row r="239" spans="1:65" s="10" customFormat="1" ht="37.35" customHeight="1" x14ac:dyDescent="0.35">
      <c r="A239" s="558"/>
      <c r="B239" s="559"/>
      <c r="C239" s="558"/>
      <c r="D239" s="560" t="s">
        <v>76</v>
      </c>
      <c r="E239" s="561" t="s">
        <v>459</v>
      </c>
      <c r="F239" s="561" t="s">
        <v>460</v>
      </c>
      <c r="G239" s="558"/>
      <c r="H239" s="558"/>
      <c r="I239" s="73"/>
      <c r="J239" s="481">
        <f>BK239</f>
        <v>0</v>
      </c>
      <c r="K239" s="558"/>
      <c r="L239" s="71"/>
      <c r="M239" s="74"/>
      <c r="N239" s="75"/>
      <c r="O239" s="75"/>
      <c r="P239" s="76">
        <f>P240+P255+P270+P272+P274+P293+P411+P424+P445+P524+P537+P598+P604+P615+P635+P666</f>
        <v>0</v>
      </c>
      <c r="Q239" s="75"/>
      <c r="R239" s="76">
        <f>R240+R255+R270+R272+R274+R293+R411+R424+R445+R524+R537+R598+R604+R615+R635+R666</f>
        <v>21.739094968925599</v>
      </c>
      <c r="S239" s="75"/>
      <c r="T239" s="77">
        <f>T240+T255+T270+T272+T274+T293+T411+T424+T445+T524+T537+T598+T604+T615+T635+T666</f>
        <v>10.833306499999997</v>
      </c>
      <c r="AR239" s="72" t="s">
        <v>84</v>
      </c>
      <c r="AT239" s="78" t="s">
        <v>76</v>
      </c>
      <c r="AU239" s="78" t="s">
        <v>77</v>
      </c>
      <c r="AY239" s="72" t="s">
        <v>193</v>
      </c>
      <c r="BK239" s="79">
        <f>BK240+BK255+BK270+BK272+BK274+BK293+BK411+BK424+BK445+BK524+BK537+BK598+BK604+BK615+BK635+BK666</f>
        <v>0</v>
      </c>
    </row>
    <row r="240" spans="1:65" s="10" customFormat="1" ht="19.899999999999999" customHeight="1" x14ac:dyDescent="0.3">
      <c r="A240" s="558"/>
      <c r="B240" s="559"/>
      <c r="C240" s="558"/>
      <c r="D240" s="562" t="s">
        <v>76</v>
      </c>
      <c r="E240" s="563" t="s">
        <v>461</v>
      </c>
      <c r="F240" s="563" t="s">
        <v>462</v>
      </c>
      <c r="G240" s="558"/>
      <c r="H240" s="558"/>
      <c r="I240" s="73"/>
      <c r="J240" s="482">
        <f>BK240</f>
        <v>0</v>
      </c>
      <c r="K240" s="558"/>
      <c r="L240" s="71"/>
      <c r="M240" s="74"/>
      <c r="N240" s="75"/>
      <c r="O240" s="75"/>
      <c r="P240" s="76">
        <f>SUM(P241:P254)</f>
        <v>0</v>
      </c>
      <c r="Q240" s="75"/>
      <c r="R240" s="76">
        <f>SUM(R241:R254)</f>
        <v>2.5867818000000001E-2</v>
      </c>
      <c r="S240" s="75"/>
      <c r="T240" s="77">
        <f>SUM(T241:T254)</f>
        <v>0</v>
      </c>
      <c r="AR240" s="72" t="s">
        <v>84</v>
      </c>
      <c r="AT240" s="78" t="s">
        <v>76</v>
      </c>
      <c r="AU240" s="78" t="s">
        <v>9</v>
      </c>
      <c r="AY240" s="72" t="s">
        <v>193</v>
      </c>
      <c r="BK240" s="79">
        <f>SUM(BK241:BK254)</f>
        <v>0</v>
      </c>
    </row>
    <row r="241" spans="1:65" s="1" customFormat="1" ht="22.5" customHeight="1" x14ac:dyDescent="0.3">
      <c r="A241" s="550"/>
      <c r="B241" s="503"/>
      <c r="C241" s="564" t="s">
        <v>463</v>
      </c>
      <c r="D241" s="564" t="s">
        <v>195</v>
      </c>
      <c r="E241" s="565" t="s">
        <v>464</v>
      </c>
      <c r="F241" s="569" t="s">
        <v>465</v>
      </c>
      <c r="G241" s="567" t="s">
        <v>254</v>
      </c>
      <c r="H241" s="568">
        <v>3.7919999999999998</v>
      </c>
      <c r="I241" s="80"/>
      <c r="J241" s="81">
        <f>ROUND(I241*H241,0)</f>
        <v>0</v>
      </c>
      <c r="K241" s="569" t="s">
        <v>199</v>
      </c>
      <c r="L241" s="21"/>
      <c r="M241" s="82" t="s">
        <v>3</v>
      </c>
      <c r="N241" s="83" t="s">
        <v>48</v>
      </c>
      <c r="O241" s="22"/>
      <c r="P241" s="84">
        <f>O241*H241</f>
        <v>0</v>
      </c>
      <c r="Q241" s="84">
        <v>3.9825E-4</v>
      </c>
      <c r="R241" s="84">
        <f>Q241*H241</f>
        <v>1.510164E-3</v>
      </c>
      <c r="S241" s="84">
        <v>0</v>
      </c>
      <c r="T241" s="85">
        <f>S241*H241</f>
        <v>0</v>
      </c>
      <c r="AR241" s="17" t="s">
        <v>281</v>
      </c>
      <c r="AT241" s="17" t="s">
        <v>195</v>
      </c>
      <c r="AU241" s="17" t="s">
        <v>84</v>
      </c>
      <c r="AY241" s="17" t="s">
        <v>193</v>
      </c>
      <c r="BE241" s="86">
        <f>IF(N241="základní",J241,0)</f>
        <v>0</v>
      </c>
      <c r="BF241" s="86">
        <f>IF(N241="snížená",J241,0)</f>
        <v>0</v>
      </c>
      <c r="BG241" s="86">
        <f>IF(N241="zákl. přenesená",J241,0)</f>
        <v>0</v>
      </c>
      <c r="BH241" s="86">
        <f>IF(N241="sníž. přenesená",J241,0)</f>
        <v>0</v>
      </c>
      <c r="BI241" s="86">
        <f>IF(N241="nulová",J241,0)</f>
        <v>0</v>
      </c>
      <c r="BJ241" s="17" t="s">
        <v>9</v>
      </c>
      <c r="BK241" s="86">
        <f>ROUND(I241*H241,0)</f>
        <v>0</v>
      </c>
      <c r="BL241" s="17" t="s">
        <v>281</v>
      </c>
      <c r="BM241" s="17" t="s">
        <v>466</v>
      </c>
    </row>
    <row r="242" spans="1:65" s="11" customFormat="1" x14ac:dyDescent="0.3">
      <c r="A242" s="570"/>
      <c r="B242" s="571"/>
      <c r="C242" s="570"/>
      <c r="D242" s="578" t="s">
        <v>202</v>
      </c>
      <c r="E242" s="585" t="s">
        <v>3</v>
      </c>
      <c r="F242" s="586" t="s">
        <v>467</v>
      </c>
      <c r="G242" s="570"/>
      <c r="H242" s="587">
        <v>3.7919999999999998</v>
      </c>
      <c r="I242" s="89"/>
      <c r="J242" s="89"/>
      <c r="K242" s="570"/>
      <c r="L242" s="87"/>
      <c r="M242" s="90"/>
      <c r="N242" s="91"/>
      <c r="O242" s="91"/>
      <c r="P242" s="91"/>
      <c r="Q242" s="91"/>
      <c r="R242" s="91"/>
      <c r="S242" s="91"/>
      <c r="T242" s="92"/>
      <c r="AT242" s="88" t="s">
        <v>202</v>
      </c>
      <c r="AU242" s="88" t="s">
        <v>84</v>
      </c>
      <c r="AV242" s="11" t="s">
        <v>84</v>
      </c>
      <c r="AW242" s="11" t="s">
        <v>41</v>
      </c>
      <c r="AX242" s="11" t="s">
        <v>9</v>
      </c>
      <c r="AY242" s="88" t="s">
        <v>193</v>
      </c>
    </row>
    <row r="243" spans="1:65" s="1" customFormat="1" ht="22.5" customHeight="1" x14ac:dyDescent="0.3">
      <c r="A243" s="550"/>
      <c r="B243" s="503"/>
      <c r="C243" s="564" t="s">
        <v>410</v>
      </c>
      <c r="D243" s="564" t="s">
        <v>195</v>
      </c>
      <c r="E243" s="565" t="s">
        <v>468</v>
      </c>
      <c r="F243" s="569" t="s">
        <v>469</v>
      </c>
      <c r="G243" s="567" t="s">
        <v>254</v>
      </c>
      <c r="H243" s="568">
        <v>1.1120000000000001</v>
      </c>
      <c r="I243" s="80"/>
      <c r="J243" s="81">
        <f>ROUND(I243*H243,0)</f>
        <v>0</v>
      </c>
      <c r="K243" s="569" t="s">
        <v>199</v>
      </c>
      <c r="L243" s="21"/>
      <c r="M243" s="82" t="s">
        <v>3</v>
      </c>
      <c r="N243" s="83" t="s">
        <v>48</v>
      </c>
      <c r="O243" s="22"/>
      <c r="P243" s="84">
        <f>O243*H243</f>
        <v>0</v>
      </c>
      <c r="Q243" s="84">
        <v>3.9825E-4</v>
      </c>
      <c r="R243" s="84">
        <f>Q243*H243</f>
        <v>4.4285400000000007E-4</v>
      </c>
      <c r="S243" s="84">
        <v>0</v>
      </c>
      <c r="T243" s="85">
        <f>S243*H243</f>
        <v>0</v>
      </c>
      <c r="AR243" s="17" t="s">
        <v>281</v>
      </c>
      <c r="AT243" s="17" t="s">
        <v>195</v>
      </c>
      <c r="AU243" s="17" t="s">
        <v>84</v>
      </c>
      <c r="AY243" s="17" t="s">
        <v>193</v>
      </c>
      <c r="BE243" s="86">
        <f>IF(N243="základní",J243,0)</f>
        <v>0</v>
      </c>
      <c r="BF243" s="86">
        <f>IF(N243="snížená",J243,0)</f>
        <v>0</v>
      </c>
      <c r="BG243" s="86">
        <f>IF(N243="zákl. přenesená",J243,0)</f>
        <v>0</v>
      </c>
      <c r="BH243" s="86">
        <f>IF(N243="sníž. přenesená",J243,0)</f>
        <v>0</v>
      </c>
      <c r="BI243" s="86">
        <f>IF(N243="nulová",J243,0)</f>
        <v>0</v>
      </c>
      <c r="BJ243" s="17" t="s">
        <v>9</v>
      </c>
      <c r="BK243" s="86">
        <f>ROUND(I243*H243,0)</f>
        <v>0</v>
      </c>
      <c r="BL243" s="17" t="s">
        <v>281</v>
      </c>
      <c r="BM243" s="17" t="s">
        <v>470</v>
      </c>
    </row>
    <row r="244" spans="1:65" s="11" customFormat="1" x14ac:dyDescent="0.3">
      <c r="A244" s="570"/>
      <c r="B244" s="571"/>
      <c r="C244" s="570"/>
      <c r="D244" s="578" t="s">
        <v>202</v>
      </c>
      <c r="E244" s="585" t="s">
        <v>3</v>
      </c>
      <c r="F244" s="586" t="s">
        <v>471</v>
      </c>
      <c r="G244" s="570"/>
      <c r="H244" s="587">
        <v>1.1120000000000001</v>
      </c>
      <c r="I244" s="89"/>
      <c r="J244" s="89"/>
      <c r="K244" s="570"/>
      <c r="L244" s="87"/>
      <c r="M244" s="90"/>
      <c r="N244" s="91"/>
      <c r="O244" s="91"/>
      <c r="P244" s="91"/>
      <c r="Q244" s="91"/>
      <c r="R244" s="91"/>
      <c r="S244" s="91"/>
      <c r="T244" s="92"/>
      <c r="AT244" s="88" t="s">
        <v>202</v>
      </c>
      <c r="AU244" s="88" t="s">
        <v>84</v>
      </c>
      <c r="AV244" s="11" t="s">
        <v>84</v>
      </c>
      <c r="AW244" s="11" t="s">
        <v>41</v>
      </c>
      <c r="AX244" s="11" t="s">
        <v>9</v>
      </c>
      <c r="AY244" s="88" t="s">
        <v>193</v>
      </c>
    </row>
    <row r="245" spans="1:65" s="1" customFormat="1" ht="22.5" customHeight="1" x14ac:dyDescent="0.3">
      <c r="A245" s="550"/>
      <c r="B245" s="503"/>
      <c r="C245" s="588" t="s">
        <v>472</v>
      </c>
      <c r="D245" s="588" t="s">
        <v>321</v>
      </c>
      <c r="E245" s="589" t="s">
        <v>473</v>
      </c>
      <c r="F245" s="590" t="s">
        <v>474</v>
      </c>
      <c r="G245" s="591" t="s">
        <v>254</v>
      </c>
      <c r="H245" s="592">
        <v>2.847</v>
      </c>
      <c r="I245" s="99"/>
      <c r="J245" s="100">
        <f>ROUND(I245*H245,0)</f>
        <v>0</v>
      </c>
      <c r="K245" s="590" t="s">
        <v>199</v>
      </c>
      <c r="L245" s="101"/>
      <c r="M245" s="102" t="s">
        <v>3</v>
      </c>
      <c r="N245" s="103" t="s">
        <v>48</v>
      </c>
      <c r="O245" s="22"/>
      <c r="P245" s="84">
        <f>O245*H245</f>
        <v>0</v>
      </c>
      <c r="Q245" s="84">
        <v>3.5000000000000001E-3</v>
      </c>
      <c r="R245" s="84">
        <f>Q245*H245</f>
        <v>9.9644999999999994E-3</v>
      </c>
      <c r="S245" s="84">
        <v>0</v>
      </c>
      <c r="T245" s="85">
        <f>S245*H245</f>
        <v>0</v>
      </c>
      <c r="AR245" s="17" t="s">
        <v>373</v>
      </c>
      <c r="AT245" s="17" t="s">
        <v>321</v>
      </c>
      <c r="AU245" s="17" t="s">
        <v>84</v>
      </c>
      <c r="AY245" s="17" t="s">
        <v>193</v>
      </c>
      <c r="BE245" s="86">
        <f>IF(N245="základní",J245,0)</f>
        <v>0</v>
      </c>
      <c r="BF245" s="86">
        <f>IF(N245="snížená",J245,0)</f>
        <v>0</v>
      </c>
      <c r="BG245" s="86">
        <f>IF(N245="zákl. přenesená",J245,0)</f>
        <v>0</v>
      </c>
      <c r="BH245" s="86">
        <f>IF(N245="sníž. přenesená",J245,0)</f>
        <v>0</v>
      </c>
      <c r="BI245" s="86">
        <f>IF(N245="nulová",J245,0)</f>
        <v>0</v>
      </c>
      <c r="BJ245" s="17" t="s">
        <v>9</v>
      </c>
      <c r="BK245" s="86">
        <f>ROUND(I245*H245,0)</f>
        <v>0</v>
      </c>
      <c r="BL245" s="17" t="s">
        <v>281</v>
      </c>
      <c r="BM245" s="17" t="s">
        <v>475</v>
      </c>
    </row>
    <row r="246" spans="1:65" s="11" customFormat="1" x14ac:dyDescent="0.3">
      <c r="A246" s="570"/>
      <c r="B246" s="571"/>
      <c r="C246" s="570"/>
      <c r="D246" s="572" t="s">
        <v>202</v>
      </c>
      <c r="E246" s="573" t="s">
        <v>3</v>
      </c>
      <c r="F246" s="574" t="s">
        <v>476</v>
      </c>
      <c r="G246" s="570"/>
      <c r="H246" s="575">
        <v>2.1800000000000002</v>
      </c>
      <c r="I246" s="89"/>
      <c r="J246" s="89"/>
      <c r="K246" s="570"/>
      <c r="L246" s="87"/>
      <c r="M246" s="90"/>
      <c r="N246" s="91"/>
      <c r="O246" s="91"/>
      <c r="P246" s="91"/>
      <c r="Q246" s="91"/>
      <c r="R246" s="91"/>
      <c r="S246" s="91"/>
      <c r="T246" s="92"/>
      <c r="AT246" s="88" t="s">
        <v>202</v>
      </c>
      <c r="AU246" s="88" t="s">
        <v>84</v>
      </c>
      <c r="AV246" s="11" t="s">
        <v>84</v>
      </c>
      <c r="AW246" s="11" t="s">
        <v>41</v>
      </c>
      <c r="AX246" s="11" t="s">
        <v>77</v>
      </c>
      <c r="AY246" s="88" t="s">
        <v>193</v>
      </c>
    </row>
    <row r="247" spans="1:65" s="11" customFormat="1" x14ac:dyDescent="0.3">
      <c r="A247" s="570"/>
      <c r="B247" s="571"/>
      <c r="C247" s="570"/>
      <c r="D247" s="572" t="s">
        <v>202</v>
      </c>
      <c r="E247" s="573" t="s">
        <v>3</v>
      </c>
      <c r="F247" s="574" t="s">
        <v>477</v>
      </c>
      <c r="G247" s="570"/>
      <c r="H247" s="575">
        <v>0.66700000000000004</v>
      </c>
      <c r="I247" s="89"/>
      <c r="J247" s="89"/>
      <c r="K247" s="570"/>
      <c r="L247" s="87"/>
      <c r="M247" s="90"/>
      <c r="N247" s="91"/>
      <c r="O247" s="91"/>
      <c r="P247" s="91"/>
      <c r="Q247" s="91"/>
      <c r="R247" s="91"/>
      <c r="S247" s="91"/>
      <c r="T247" s="92"/>
      <c r="AT247" s="88" t="s">
        <v>202</v>
      </c>
      <c r="AU247" s="88" t="s">
        <v>84</v>
      </c>
      <c r="AV247" s="11" t="s">
        <v>84</v>
      </c>
      <c r="AW247" s="11" t="s">
        <v>41</v>
      </c>
      <c r="AX247" s="11" t="s">
        <v>77</v>
      </c>
      <c r="AY247" s="88" t="s">
        <v>193</v>
      </c>
    </row>
    <row r="248" spans="1:65" s="12" customFormat="1" x14ac:dyDescent="0.3">
      <c r="A248" s="576"/>
      <c r="B248" s="577"/>
      <c r="C248" s="576"/>
      <c r="D248" s="578" t="s">
        <v>202</v>
      </c>
      <c r="E248" s="579" t="s">
        <v>3</v>
      </c>
      <c r="F248" s="580" t="s">
        <v>221</v>
      </c>
      <c r="G248" s="576"/>
      <c r="H248" s="581">
        <v>2.847</v>
      </c>
      <c r="I248" s="94"/>
      <c r="J248" s="94"/>
      <c r="K248" s="576"/>
      <c r="L248" s="93"/>
      <c r="M248" s="95"/>
      <c r="N248" s="96"/>
      <c r="O248" s="96"/>
      <c r="P248" s="96"/>
      <c r="Q248" s="96"/>
      <c r="R248" s="96"/>
      <c r="S248" s="96"/>
      <c r="T248" s="97"/>
      <c r="AT248" s="98" t="s">
        <v>202</v>
      </c>
      <c r="AU248" s="98" t="s">
        <v>84</v>
      </c>
      <c r="AV248" s="12" t="s">
        <v>205</v>
      </c>
      <c r="AW248" s="12" t="s">
        <v>41</v>
      </c>
      <c r="AX248" s="12" t="s">
        <v>9</v>
      </c>
      <c r="AY248" s="98" t="s">
        <v>193</v>
      </c>
    </row>
    <row r="249" spans="1:65" s="1" customFormat="1" ht="22.5" customHeight="1" x14ac:dyDescent="0.3">
      <c r="A249" s="550"/>
      <c r="B249" s="503"/>
      <c r="C249" s="588" t="s">
        <v>478</v>
      </c>
      <c r="D249" s="588" t="s">
        <v>321</v>
      </c>
      <c r="E249" s="589" t="s">
        <v>479</v>
      </c>
      <c r="F249" s="590" t="s">
        <v>480</v>
      </c>
      <c r="G249" s="591" t="s">
        <v>254</v>
      </c>
      <c r="H249" s="592">
        <v>2.847</v>
      </c>
      <c r="I249" s="99"/>
      <c r="J249" s="100">
        <f>ROUND(I249*H249,0)</f>
        <v>0</v>
      </c>
      <c r="K249" s="590" t="s">
        <v>199</v>
      </c>
      <c r="L249" s="101"/>
      <c r="M249" s="102" t="s">
        <v>3</v>
      </c>
      <c r="N249" s="103" t="s">
        <v>48</v>
      </c>
      <c r="O249" s="22"/>
      <c r="P249" s="84">
        <f>O249*H249</f>
        <v>0</v>
      </c>
      <c r="Q249" s="84">
        <v>4.8999999999999998E-3</v>
      </c>
      <c r="R249" s="84">
        <f>Q249*H249</f>
        <v>1.3950299999999999E-2</v>
      </c>
      <c r="S249" s="84">
        <v>0</v>
      </c>
      <c r="T249" s="85">
        <f>S249*H249</f>
        <v>0</v>
      </c>
      <c r="AR249" s="17" t="s">
        <v>373</v>
      </c>
      <c r="AT249" s="17" t="s">
        <v>321</v>
      </c>
      <c r="AU249" s="17" t="s">
        <v>84</v>
      </c>
      <c r="AY249" s="17" t="s">
        <v>193</v>
      </c>
      <c r="BE249" s="86">
        <f>IF(N249="základní",J249,0)</f>
        <v>0</v>
      </c>
      <c r="BF249" s="86">
        <f>IF(N249="snížená",J249,0)</f>
        <v>0</v>
      </c>
      <c r="BG249" s="86">
        <f>IF(N249="zákl. přenesená",J249,0)</f>
        <v>0</v>
      </c>
      <c r="BH249" s="86">
        <f>IF(N249="sníž. přenesená",J249,0)</f>
        <v>0</v>
      </c>
      <c r="BI249" s="86">
        <f>IF(N249="nulová",J249,0)</f>
        <v>0</v>
      </c>
      <c r="BJ249" s="17" t="s">
        <v>9</v>
      </c>
      <c r="BK249" s="86">
        <f>ROUND(I249*H249,0)</f>
        <v>0</v>
      </c>
      <c r="BL249" s="17" t="s">
        <v>281</v>
      </c>
      <c r="BM249" s="17" t="s">
        <v>481</v>
      </c>
    </row>
    <row r="250" spans="1:65" s="11" customFormat="1" x14ac:dyDescent="0.3">
      <c r="A250" s="570"/>
      <c r="B250" s="571"/>
      <c r="C250" s="570"/>
      <c r="D250" s="572" t="s">
        <v>202</v>
      </c>
      <c r="E250" s="573" t="s">
        <v>3</v>
      </c>
      <c r="F250" s="574" t="s">
        <v>476</v>
      </c>
      <c r="G250" s="570"/>
      <c r="H250" s="575">
        <v>2.1800000000000002</v>
      </c>
      <c r="I250" s="89"/>
      <c r="J250" s="89"/>
      <c r="K250" s="570"/>
      <c r="L250" s="87"/>
      <c r="M250" s="90"/>
      <c r="N250" s="91"/>
      <c r="O250" s="91"/>
      <c r="P250" s="91"/>
      <c r="Q250" s="91"/>
      <c r="R250" s="91"/>
      <c r="S250" s="91"/>
      <c r="T250" s="92"/>
      <c r="AT250" s="88" t="s">
        <v>202</v>
      </c>
      <c r="AU250" s="88" t="s">
        <v>84</v>
      </c>
      <c r="AV250" s="11" t="s">
        <v>84</v>
      </c>
      <c r="AW250" s="11" t="s">
        <v>41</v>
      </c>
      <c r="AX250" s="11" t="s">
        <v>77</v>
      </c>
      <c r="AY250" s="88" t="s">
        <v>193</v>
      </c>
    </row>
    <row r="251" spans="1:65" s="11" customFormat="1" x14ac:dyDescent="0.3">
      <c r="A251" s="570"/>
      <c r="B251" s="571"/>
      <c r="C251" s="570"/>
      <c r="D251" s="572" t="s">
        <v>202</v>
      </c>
      <c r="E251" s="573" t="s">
        <v>3</v>
      </c>
      <c r="F251" s="574" t="s">
        <v>477</v>
      </c>
      <c r="G251" s="570"/>
      <c r="H251" s="575">
        <v>0.66700000000000004</v>
      </c>
      <c r="I251" s="89"/>
      <c r="J251" s="89"/>
      <c r="K251" s="570"/>
      <c r="L251" s="87"/>
      <c r="M251" s="90"/>
      <c r="N251" s="91"/>
      <c r="O251" s="91"/>
      <c r="P251" s="91"/>
      <c r="Q251" s="91"/>
      <c r="R251" s="91"/>
      <c r="S251" s="91"/>
      <c r="T251" s="92"/>
      <c r="AT251" s="88" t="s">
        <v>202</v>
      </c>
      <c r="AU251" s="88" t="s">
        <v>84</v>
      </c>
      <c r="AV251" s="11" t="s">
        <v>84</v>
      </c>
      <c r="AW251" s="11" t="s">
        <v>41</v>
      </c>
      <c r="AX251" s="11" t="s">
        <v>77</v>
      </c>
      <c r="AY251" s="88" t="s">
        <v>193</v>
      </c>
    </row>
    <row r="252" spans="1:65" s="12" customFormat="1" x14ac:dyDescent="0.3">
      <c r="A252" s="576"/>
      <c r="B252" s="577"/>
      <c r="C252" s="576"/>
      <c r="D252" s="578" t="s">
        <v>202</v>
      </c>
      <c r="E252" s="579" t="s">
        <v>3</v>
      </c>
      <c r="F252" s="580" t="s">
        <v>221</v>
      </c>
      <c r="G252" s="576"/>
      <c r="H252" s="581">
        <v>2.847</v>
      </c>
      <c r="I252" s="94"/>
      <c r="J252" s="94"/>
      <c r="K252" s="576"/>
      <c r="L252" s="93"/>
      <c r="M252" s="95"/>
      <c r="N252" s="96"/>
      <c r="O252" s="96"/>
      <c r="P252" s="96"/>
      <c r="Q252" s="96"/>
      <c r="R252" s="96"/>
      <c r="S252" s="96"/>
      <c r="T252" s="97"/>
      <c r="AT252" s="98" t="s">
        <v>202</v>
      </c>
      <c r="AU252" s="98" t="s">
        <v>84</v>
      </c>
      <c r="AV252" s="12" t="s">
        <v>205</v>
      </c>
      <c r="AW252" s="12" t="s">
        <v>41</v>
      </c>
      <c r="AX252" s="12" t="s">
        <v>9</v>
      </c>
      <c r="AY252" s="98" t="s">
        <v>193</v>
      </c>
    </row>
    <row r="253" spans="1:65" s="1" customFormat="1" ht="22.5" customHeight="1" x14ac:dyDescent="0.3">
      <c r="A253" s="550"/>
      <c r="B253" s="503"/>
      <c r="C253" s="564" t="s">
        <v>482</v>
      </c>
      <c r="D253" s="564" t="s">
        <v>195</v>
      </c>
      <c r="E253" s="565" t="s">
        <v>483</v>
      </c>
      <c r="F253" s="569" t="s">
        <v>484</v>
      </c>
      <c r="G253" s="567" t="s">
        <v>212</v>
      </c>
      <c r="H253" s="568">
        <v>2.5999999999999999E-2</v>
      </c>
      <c r="I253" s="80"/>
      <c r="J253" s="81">
        <f>ROUND(I253*H253,0)</f>
        <v>0</v>
      </c>
      <c r="K253" s="569" t="s">
        <v>199</v>
      </c>
      <c r="L253" s="21"/>
      <c r="M253" s="82" t="s">
        <v>3</v>
      </c>
      <c r="N253" s="83" t="s">
        <v>48</v>
      </c>
      <c r="O253" s="22"/>
      <c r="P253" s="84">
        <f>O253*H253</f>
        <v>0</v>
      </c>
      <c r="Q253" s="84">
        <v>0</v>
      </c>
      <c r="R253" s="84">
        <f>Q253*H253</f>
        <v>0</v>
      </c>
      <c r="S253" s="84">
        <v>0</v>
      </c>
      <c r="T253" s="85">
        <f>S253*H253</f>
        <v>0</v>
      </c>
      <c r="AR253" s="17" t="s">
        <v>281</v>
      </c>
      <c r="AT253" s="17" t="s">
        <v>195</v>
      </c>
      <c r="AU253" s="17" t="s">
        <v>84</v>
      </c>
      <c r="AY253" s="17" t="s">
        <v>193</v>
      </c>
      <c r="BE253" s="86">
        <f>IF(N253="základní",J253,0)</f>
        <v>0</v>
      </c>
      <c r="BF253" s="86">
        <f>IF(N253="snížená",J253,0)</f>
        <v>0</v>
      </c>
      <c r="BG253" s="86">
        <f>IF(N253="zákl. přenesená",J253,0)</f>
        <v>0</v>
      </c>
      <c r="BH253" s="86">
        <f>IF(N253="sníž. přenesená",J253,0)</f>
        <v>0</v>
      </c>
      <c r="BI253" s="86">
        <f>IF(N253="nulová",J253,0)</f>
        <v>0</v>
      </c>
      <c r="BJ253" s="17" t="s">
        <v>9</v>
      </c>
      <c r="BK253" s="86">
        <f>ROUND(I253*H253,0)</f>
        <v>0</v>
      </c>
      <c r="BL253" s="17" t="s">
        <v>281</v>
      </c>
      <c r="BM253" s="17" t="s">
        <v>485</v>
      </c>
    </row>
    <row r="254" spans="1:65" s="1" customFormat="1" ht="22.5" customHeight="1" x14ac:dyDescent="0.3">
      <c r="A254" s="550"/>
      <c r="B254" s="503"/>
      <c r="C254" s="564" t="s">
        <v>486</v>
      </c>
      <c r="D254" s="564" t="s">
        <v>195</v>
      </c>
      <c r="E254" s="565" t="s">
        <v>487</v>
      </c>
      <c r="F254" s="569" t="s">
        <v>488</v>
      </c>
      <c r="G254" s="567" t="s">
        <v>212</v>
      </c>
      <c r="H254" s="568">
        <v>2.5999999999999999E-2</v>
      </c>
      <c r="I254" s="80"/>
      <c r="J254" s="81">
        <f>ROUND(I254*H254,0)</f>
        <v>0</v>
      </c>
      <c r="K254" s="569" t="s">
        <v>199</v>
      </c>
      <c r="L254" s="21"/>
      <c r="M254" s="82" t="s">
        <v>3</v>
      </c>
      <c r="N254" s="83" t="s">
        <v>48</v>
      </c>
      <c r="O254" s="22"/>
      <c r="P254" s="84">
        <f>O254*H254</f>
        <v>0</v>
      </c>
      <c r="Q254" s="84">
        <v>0</v>
      </c>
      <c r="R254" s="84">
        <f>Q254*H254</f>
        <v>0</v>
      </c>
      <c r="S254" s="84">
        <v>0</v>
      </c>
      <c r="T254" s="85">
        <f>S254*H254</f>
        <v>0</v>
      </c>
      <c r="AR254" s="17" t="s">
        <v>281</v>
      </c>
      <c r="AT254" s="17" t="s">
        <v>195</v>
      </c>
      <c r="AU254" s="17" t="s">
        <v>84</v>
      </c>
      <c r="AY254" s="17" t="s">
        <v>193</v>
      </c>
      <c r="BE254" s="86">
        <f>IF(N254="základní",J254,0)</f>
        <v>0</v>
      </c>
      <c r="BF254" s="86">
        <f>IF(N254="snížená",J254,0)</f>
        <v>0</v>
      </c>
      <c r="BG254" s="86">
        <f>IF(N254="zákl. přenesená",J254,0)</f>
        <v>0</v>
      </c>
      <c r="BH254" s="86">
        <f>IF(N254="sníž. přenesená",J254,0)</f>
        <v>0</v>
      </c>
      <c r="BI254" s="86">
        <f>IF(N254="nulová",J254,0)</f>
        <v>0</v>
      </c>
      <c r="BJ254" s="17" t="s">
        <v>9</v>
      </c>
      <c r="BK254" s="86">
        <f>ROUND(I254*H254,0)</f>
        <v>0</v>
      </c>
      <c r="BL254" s="17" t="s">
        <v>281</v>
      </c>
      <c r="BM254" s="17" t="s">
        <v>489</v>
      </c>
    </row>
    <row r="255" spans="1:65" s="10" customFormat="1" ht="29.85" customHeight="1" x14ac:dyDescent="0.3">
      <c r="A255" s="558"/>
      <c r="B255" s="559"/>
      <c r="C255" s="558"/>
      <c r="D255" s="562" t="s">
        <v>76</v>
      </c>
      <c r="E255" s="563" t="s">
        <v>490</v>
      </c>
      <c r="F255" s="563" t="s">
        <v>491</v>
      </c>
      <c r="G255" s="558"/>
      <c r="H255" s="558"/>
      <c r="I255" s="73"/>
      <c r="J255" s="482">
        <f>BK255</f>
        <v>0</v>
      </c>
      <c r="K255" s="558"/>
      <c r="L255" s="71"/>
      <c r="M255" s="74"/>
      <c r="N255" s="75"/>
      <c r="O255" s="75"/>
      <c r="P255" s="76">
        <f>SUM(P256:P269)</f>
        <v>0</v>
      </c>
      <c r="Q255" s="75"/>
      <c r="R255" s="76">
        <f>SUM(R256:R269)</f>
        <v>0.27059801999999999</v>
      </c>
      <c r="S255" s="75"/>
      <c r="T255" s="77">
        <f>SUM(T256:T269)</f>
        <v>0.3973025</v>
      </c>
      <c r="AR255" s="72" t="s">
        <v>84</v>
      </c>
      <c r="AT255" s="78" t="s">
        <v>76</v>
      </c>
      <c r="AU255" s="78" t="s">
        <v>9</v>
      </c>
      <c r="AY255" s="72" t="s">
        <v>193</v>
      </c>
      <c r="BK255" s="79">
        <f>SUM(BK256:BK269)</f>
        <v>0</v>
      </c>
    </row>
    <row r="256" spans="1:65" s="1" customFormat="1" ht="31.5" customHeight="1" x14ac:dyDescent="0.3">
      <c r="A256" s="550"/>
      <c r="B256" s="503"/>
      <c r="C256" s="564" t="s">
        <v>492</v>
      </c>
      <c r="D256" s="564" t="s">
        <v>195</v>
      </c>
      <c r="E256" s="565" t="s">
        <v>493</v>
      </c>
      <c r="F256" s="569" t="s">
        <v>494</v>
      </c>
      <c r="G256" s="567" t="s">
        <v>254</v>
      </c>
      <c r="H256" s="568">
        <v>227.03</v>
      </c>
      <c r="I256" s="80"/>
      <c r="J256" s="81">
        <f>ROUND(I256*H256,0)</f>
        <v>0</v>
      </c>
      <c r="K256" s="569" t="s">
        <v>199</v>
      </c>
      <c r="L256" s="21"/>
      <c r="M256" s="82" t="s">
        <v>3</v>
      </c>
      <c r="N256" s="83" t="s">
        <v>48</v>
      </c>
      <c r="O256" s="22"/>
      <c r="P256" s="84">
        <f>O256*H256</f>
        <v>0</v>
      </c>
      <c r="Q256" s="84">
        <v>0</v>
      </c>
      <c r="R256" s="84">
        <f>Q256*H256</f>
        <v>0</v>
      </c>
      <c r="S256" s="84">
        <v>1.75E-3</v>
      </c>
      <c r="T256" s="85">
        <f>S256*H256</f>
        <v>0.3973025</v>
      </c>
      <c r="AR256" s="17" t="s">
        <v>281</v>
      </c>
      <c r="AT256" s="17" t="s">
        <v>195</v>
      </c>
      <c r="AU256" s="17" t="s">
        <v>84</v>
      </c>
      <c r="AY256" s="17" t="s">
        <v>193</v>
      </c>
      <c r="BE256" s="86">
        <f>IF(N256="základní",J256,0)</f>
        <v>0</v>
      </c>
      <c r="BF256" s="86">
        <f>IF(N256="snížená",J256,0)</f>
        <v>0</v>
      </c>
      <c r="BG256" s="86">
        <f>IF(N256="zákl. přenesená",J256,0)</f>
        <v>0</v>
      </c>
      <c r="BH256" s="86">
        <f>IF(N256="sníž. přenesená",J256,0)</f>
        <v>0</v>
      </c>
      <c r="BI256" s="86">
        <f>IF(N256="nulová",J256,0)</f>
        <v>0</v>
      </c>
      <c r="BJ256" s="17" t="s">
        <v>9</v>
      </c>
      <c r="BK256" s="86">
        <f>ROUND(I256*H256,0)</f>
        <v>0</v>
      </c>
      <c r="BL256" s="17" t="s">
        <v>281</v>
      </c>
      <c r="BM256" s="17" t="s">
        <v>495</v>
      </c>
    </row>
    <row r="257" spans="1:65" s="11" customFormat="1" x14ac:dyDescent="0.3">
      <c r="A257" s="570"/>
      <c r="B257" s="571"/>
      <c r="C257" s="570"/>
      <c r="D257" s="572" t="s">
        <v>202</v>
      </c>
      <c r="E257" s="573" t="s">
        <v>3</v>
      </c>
      <c r="F257" s="574" t="s">
        <v>496</v>
      </c>
      <c r="G257" s="570"/>
      <c r="H257" s="575">
        <v>250.03</v>
      </c>
      <c r="I257" s="89"/>
      <c r="J257" s="89"/>
      <c r="K257" s="570"/>
      <c r="L257" s="87"/>
      <c r="M257" s="90"/>
      <c r="N257" s="91"/>
      <c r="O257" s="91"/>
      <c r="P257" s="91"/>
      <c r="Q257" s="91"/>
      <c r="R257" s="91"/>
      <c r="S257" s="91"/>
      <c r="T257" s="92"/>
      <c r="AT257" s="88" t="s">
        <v>202</v>
      </c>
      <c r="AU257" s="88" t="s">
        <v>84</v>
      </c>
      <c r="AV257" s="11" t="s">
        <v>84</v>
      </c>
      <c r="AW257" s="11" t="s">
        <v>41</v>
      </c>
      <c r="AX257" s="11" t="s">
        <v>77</v>
      </c>
      <c r="AY257" s="88" t="s">
        <v>193</v>
      </c>
    </row>
    <row r="258" spans="1:65" s="11" customFormat="1" x14ac:dyDescent="0.3">
      <c r="A258" s="570"/>
      <c r="B258" s="571"/>
      <c r="C258" s="570"/>
      <c r="D258" s="572" t="s">
        <v>202</v>
      </c>
      <c r="E258" s="573" t="s">
        <v>3</v>
      </c>
      <c r="F258" s="574" t="s">
        <v>497</v>
      </c>
      <c r="G258" s="570"/>
      <c r="H258" s="575">
        <v>-23</v>
      </c>
      <c r="I258" s="89"/>
      <c r="J258" s="89"/>
      <c r="K258" s="570"/>
      <c r="L258" s="87"/>
      <c r="M258" s="90"/>
      <c r="N258" s="91"/>
      <c r="O258" s="91"/>
      <c r="P258" s="91"/>
      <c r="Q258" s="91"/>
      <c r="R258" s="91"/>
      <c r="S258" s="91"/>
      <c r="T258" s="92"/>
      <c r="AT258" s="88" t="s">
        <v>202</v>
      </c>
      <c r="AU258" s="88" t="s">
        <v>84</v>
      </c>
      <c r="AV258" s="11" t="s">
        <v>84</v>
      </c>
      <c r="AW258" s="11" t="s">
        <v>41</v>
      </c>
      <c r="AX258" s="11" t="s">
        <v>77</v>
      </c>
      <c r="AY258" s="88" t="s">
        <v>193</v>
      </c>
    </row>
    <row r="259" spans="1:65" s="12" customFormat="1" x14ac:dyDescent="0.3">
      <c r="A259" s="576"/>
      <c r="B259" s="577"/>
      <c r="C259" s="576"/>
      <c r="D259" s="578" t="s">
        <v>202</v>
      </c>
      <c r="E259" s="579" t="s">
        <v>3</v>
      </c>
      <c r="F259" s="580" t="s">
        <v>221</v>
      </c>
      <c r="G259" s="576"/>
      <c r="H259" s="581">
        <v>227.03</v>
      </c>
      <c r="I259" s="94"/>
      <c r="J259" s="94"/>
      <c r="K259" s="576"/>
      <c r="L259" s="93"/>
      <c r="M259" s="95"/>
      <c r="N259" s="96"/>
      <c r="O259" s="96"/>
      <c r="P259" s="96"/>
      <c r="Q259" s="96"/>
      <c r="R259" s="96"/>
      <c r="S259" s="96"/>
      <c r="T259" s="97"/>
      <c r="AT259" s="98" t="s">
        <v>202</v>
      </c>
      <c r="AU259" s="98" t="s">
        <v>84</v>
      </c>
      <c r="AV259" s="12" t="s">
        <v>205</v>
      </c>
      <c r="AW259" s="12" t="s">
        <v>41</v>
      </c>
      <c r="AX259" s="12" t="s">
        <v>9</v>
      </c>
      <c r="AY259" s="98" t="s">
        <v>193</v>
      </c>
    </row>
    <row r="260" spans="1:65" s="1" customFormat="1" ht="22.5" customHeight="1" x14ac:dyDescent="0.3">
      <c r="A260" s="550"/>
      <c r="B260" s="503"/>
      <c r="C260" s="564" t="s">
        <v>498</v>
      </c>
      <c r="D260" s="564" t="s">
        <v>195</v>
      </c>
      <c r="E260" s="565" t="s">
        <v>499</v>
      </c>
      <c r="F260" s="569" t="s">
        <v>500</v>
      </c>
      <c r="G260" s="567" t="s">
        <v>254</v>
      </c>
      <c r="H260" s="568">
        <v>170.209</v>
      </c>
      <c r="I260" s="80"/>
      <c r="J260" s="81">
        <f>ROUND(I260*H260,0)</f>
        <v>0</v>
      </c>
      <c r="K260" s="569" t="s">
        <v>199</v>
      </c>
      <c r="L260" s="21"/>
      <c r="M260" s="82" t="s">
        <v>3</v>
      </c>
      <c r="N260" s="83" t="s">
        <v>48</v>
      </c>
      <c r="O260" s="22"/>
      <c r="P260" s="84">
        <f>O260*H260</f>
        <v>0</v>
      </c>
      <c r="Q260" s="84">
        <v>0</v>
      </c>
      <c r="R260" s="84">
        <f>Q260*H260</f>
        <v>0</v>
      </c>
      <c r="S260" s="84">
        <v>0</v>
      </c>
      <c r="T260" s="85">
        <f>S260*H260</f>
        <v>0</v>
      </c>
      <c r="AR260" s="17" t="s">
        <v>281</v>
      </c>
      <c r="AT260" s="17" t="s">
        <v>195</v>
      </c>
      <c r="AU260" s="17" t="s">
        <v>84</v>
      </c>
      <c r="AY260" s="17" t="s">
        <v>193</v>
      </c>
      <c r="BE260" s="86">
        <f>IF(N260="základní",J260,0)</f>
        <v>0</v>
      </c>
      <c r="BF260" s="86">
        <f>IF(N260="snížená",J260,0)</f>
        <v>0</v>
      </c>
      <c r="BG260" s="86">
        <f>IF(N260="zákl. přenesená",J260,0)</f>
        <v>0</v>
      </c>
      <c r="BH260" s="86">
        <f>IF(N260="sníž. přenesená",J260,0)</f>
        <v>0</v>
      </c>
      <c r="BI260" s="86">
        <f>IF(N260="nulová",J260,0)</f>
        <v>0</v>
      </c>
      <c r="BJ260" s="17" t="s">
        <v>9</v>
      </c>
      <c r="BK260" s="86">
        <f>ROUND(I260*H260,0)</f>
        <v>0</v>
      </c>
      <c r="BL260" s="17" t="s">
        <v>281</v>
      </c>
      <c r="BM260" s="17" t="s">
        <v>501</v>
      </c>
    </row>
    <row r="261" spans="1:65" s="11" customFormat="1" x14ac:dyDescent="0.3">
      <c r="A261" s="570"/>
      <c r="B261" s="571"/>
      <c r="C261" s="570"/>
      <c r="D261" s="578" t="s">
        <v>202</v>
      </c>
      <c r="E261" s="585" t="s">
        <v>3</v>
      </c>
      <c r="F261" s="586" t="s">
        <v>88</v>
      </c>
      <c r="G261" s="570"/>
      <c r="H261" s="587">
        <v>170.209</v>
      </c>
      <c r="I261" s="89"/>
      <c r="J261" s="89"/>
      <c r="K261" s="570"/>
      <c r="L261" s="87"/>
      <c r="M261" s="90"/>
      <c r="N261" s="91"/>
      <c r="O261" s="91"/>
      <c r="P261" s="91"/>
      <c r="Q261" s="91"/>
      <c r="R261" s="91"/>
      <c r="S261" s="91"/>
      <c r="T261" s="92"/>
      <c r="AT261" s="88" t="s">
        <v>202</v>
      </c>
      <c r="AU261" s="88" t="s">
        <v>84</v>
      </c>
      <c r="AV261" s="11" t="s">
        <v>84</v>
      </c>
      <c r="AW261" s="11" t="s">
        <v>41</v>
      </c>
      <c r="AX261" s="11" t="s">
        <v>9</v>
      </c>
      <c r="AY261" s="88" t="s">
        <v>193</v>
      </c>
    </row>
    <row r="262" spans="1:65" s="1" customFormat="1" ht="22.5" customHeight="1" x14ac:dyDescent="0.3">
      <c r="A262" s="550"/>
      <c r="B262" s="503"/>
      <c r="C262" s="588" t="s">
        <v>502</v>
      </c>
      <c r="D262" s="588" t="s">
        <v>321</v>
      </c>
      <c r="E262" s="589" t="s">
        <v>503</v>
      </c>
      <c r="F262" s="590" t="s">
        <v>504</v>
      </c>
      <c r="G262" s="591" t="s">
        <v>254</v>
      </c>
      <c r="H262" s="592">
        <v>173.613</v>
      </c>
      <c r="I262" s="99"/>
      <c r="J262" s="100">
        <f>ROUND(I262*H262,0)</f>
        <v>0</v>
      </c>
      <c r="K262" s="590" t="s">
        <v>199</v>
      </c>
      <c r="L262" s="101"/>
      <c r="M262" s="102" t="s">
        <v>3</v>
      </c>
      <c r="N262" s="103" t="s">
        <v>48</v>
      </c>
      <c r="O262" s="22"/>
      <c r="P262" s="84">
        <f>O262*H262</f>
        <v>0</v>
      </c>
      <c r="Q262" s="84">
        <v>1.4400000000000001E-3</v>
      </c>
      <c r="R262" s="84">
        <f>Q262*H262</f>
        <v>0.25000272000000001</v>
      </c>
      <c r="S262" s="84">
        <v>0</v>
      </c>
      <c r="T262" s="85">
        <f>S262*H262</f>
        <v>0</v>
      </c>
      <c r="AR262" s="17" t="s">
        <v>373</v>
      </c>
      <c r="AT262" s="17" t="s">
        <v>321</v>
      </c>
      <c r="AU262" s="17" t="s">
        <v>84</v>
      </c>
      <c r="AY262" s="17" t="s">
        <v>193</v>
      </c>
      <c r="BE262" s="86">
        <f>IF(N262="základní",J262,0)</f>
        <v>0</v>
      </c>
      <c r="BF262" s="86">
        <f>IF(N262="snížená",J262,0)</f>
        <v>0</v>
      </c>
      <c r="BG262" s="86">
        <f>IF(N262="zákl. přenesená",J262,0)</f>
        <v>0</v>
      </c>
      <c r="BH262" s="86">
        <f>IF(N262="sníž. přenesená",J262,0)</f>
        <v>0</v>
      </c>
      <c r="BI262" s="86">
        <f>IF(N262="nulová",J262,0)</f>
        <v>0</v>
      </c>
      <c r="BJ262" s="17" t="s">
        <v>9</v>
      </c>
      <c r="BK262" s="86">
        <f>ROUND(I262*H262,0)</f>
        <v>0</v>
      </c>
      <c r="BL262" s="17" t="s">
        <v>281</v>
      </c>
      <c r="BM262" s="17" t="s">
        <v>505</v>
      </c>
    </row>
    <row r="263" spans="1:65" s="11" customFormat="1" x14ac:dyDescent="0.3">
      <c r="A263" s="570"/>
      <c r="B263" s="571"/>
      <c r="C263" s="570"/>
      <c r="D263" s="578" t="s">
        <v>202</v>
      </c>
      <c r="E263" s="585" t="s">
        <v>3</v>
      </c>
      <c r="F263" s="586" t="s">
        <v>506</v>
      </c>
      <c r="G263" s="570"/>
      <c r="H263" s="587">
        <v>173.613</v>
      </c>
      <c r="I263" s="89"/>
      <c r="J263" s="89"/>
      <c r="K263" s="570"/>
      <c r="L263" s="87"/>
      <c r="M263" s="90"/>
      <c r="N263" s="91"/>
      <c r="O263" s="91"/>
      <c r="P263" s="91"/>
      <c r="Q263" s="91"/>
      <c r="R263" s="91"/>
      <c r="S263" s="91"/>
      <c r="T263" s="92"/>
      <c r="AT263" s="88" t="s">
        <v>202</v>
      </c>
      <c r="AU263" s="88" t="s">
        <v>84</v>
      </c>
      <c r="AV263" s="11" t="s">
        <v>84</v>
      </c>
      <c r="AW263" s="11" t="s">
        <v>41</v>
      </c>
      <c r="AX263" s="11" t="s">
        <v>9</v>
      </c>
      <c r="AY263" s="88" t="s">
        <v>193</v>
      </c>
    </row>
    <row r="264" spans="1:65" s="1" customFormat="1" ht="22.5" customHeight="1" x14ac:dyDescent="0.3">
      <c r="A264" s="550"/>
      <c r="B264" s="503"/>
      <c r="C264" s="564" t="s">
        <v>507</v>
      </c>
      <c r="D264" s="564" t="s">
        <v>195</v>
      </c>
      <c r="E264" s="565" t="s">
        <v>508</v>
      </c>
      <c r="F264" s="569" t="s">
        <v>509</v>
      </c>
      <c r="G264" s="567" t="s">
        <v>254</v>
      </c>
      <c r="H264" s="568">
        <v>170.209</v>
      </c>
      <c r="I264" s="80"/>
      <c r="J264" s="81">
        <f>ROUND(I264*H264,0)</f>
        <v>0</v>
      </c>
      <c r="K264" s="569" t="s">
        <v>199</v>
      </c>
      <c r="L264" s="21"/>
      <c r="M264" s="82" t="s">
        <v>3</v>
      </c>
      <c r="N264" s="83" t="s">
        <v>48</v>
      </c>
      <c r="O264" s="22"/>
      <c r="P264" s="84">
        <f>O264*H264</f>
        <v>0</v>
      </c>
      <c r="Q264" s="84">
        <v>0</v>
      </c>
      <c r="R264" s="84">
        <f>Q264*H264</f>
        <v>0</v>
      </c>
      <c r="S264" s="84">
        <v>0</v>
      </c>
      <c r="T264" s="85">
        <f>S264*H264</f>
        <v>0</v>
      </c>
      <c r="AR264" s="17" t="s">
        <v>281</v>
      </c>
      <c r="AT264" s="17" t="s">
        <v>195</v>
      </c>
      <c r="AU264" s="17" t="s">
        <v>84</v>
      </c>
      <c r="AY264" s="17" t="s">
        <v>193</v>
      </c>
      <c r="BE264" s="86">
        <f>IF(N264="základní",J264,0)</f>
        <v>0</v>
      </c>
      <c r="BF264" s="86">
        <f>IF(N264="snížená",J264,0)</f>
        <v>0</v>
      </c>
      <c r="BG264" s="86">
        <f>IF(N264="zákl. přenesená",J264,0)</f>
        <v>0</v>
      </c>
      <c r="BH264" s="86">
        <f>IF(N264="sníž. přenesená",J264,0)</f>
        <v>0</v>
      </c>
      <c r="BI264" s="86">
        <f>IF(N264="nulová",J264,0)</f>
        <v>0</v>
      </c>
      <c r="BJ264" s="17" t="s">
        <v>9</v>
      </c>
      <c r="BK264" s="86">
        <f>ROUND(I264*H264,0)</f>
        <v>0</v>
      </c>
      <c r="BL264" s="17" t="s">
        <v>281</v>
      </c>
      <c r="BM264" s="17" t="s">
        <v>510</v>
      </c>
    </row>
    <row r="265" spans="1:65" s="11" customFormat="1" x14ac:dyDescent="0.3">
      <c r="A265" s="570"/>
      <c r="B265" s="571"/>
      <c r="C265" s="570"/>
      <c r="D265" s="578" t="s">
        <v>202</v>
      </c>
      <c r="E265" s="585" t="s">
        <v>3</v>
      </c>
      <c r="F265" s="586" t="s">
        <v>88</v>
      </c>
      <c r="G265" s="570"/>
      <c r="H265" s="587">
        <v>170.209</v>
      </c>
      <c r="I265" s="89"/>
      <c r="J265" s="89"/>
      <c r="K265" s="570"/>
      <c r="L265" s="87"/>
      <c r="M265" s="90"/>
      <c r="N265" s="91"/>
      <c r="O265" s="91"/>
      <c r="P265" s="91"/>
      <c r="Q265" s="91"/>
      <c r="R265" s="91"/>
      <c r="S265" s="91"/>
      <c r="T265" s="92"/>
      <c r="AT265" s="88" t="s">
        <v>202</v>
      </c>
      <c r="AU265" s="88" t="s">
        <v>84</v>
      </c>
      <c r="AV265" s="11" t="s">
        <v>84</v>
      </c>
      <c r="AW265" s="11" t="s">
        <v>41</v>
      </c>
      <c r="AX265" s="11" t="s">
        <v>9</v>
      </c>
      <c r="AY265" s="88" t="s">
        <v>193</v>
      </c>
    </row>
    <row r="266" spans="1:65" s="1" customFormat="1" ht="22.5" customHeight="1" x14ac:dyDescent="0.3">
      <c r="A266" s="550"/>
      <c r="B266" s="503"/>
      <c r="C266" s="588" t="s">
        <v>511</v>
      </c>
      <c r="D266" s="588" t="s">
        <v>321</v>
      </c>
      <c r="E266" s="589" t="s">
        <v>512</v>
      </c>
      <c r="F266" s="590" t="s">
        <v>513</v>
      </c>
      <c r="G266" s="591" t="s">
        <v>254</v>
      </c>
      <c r="H266" s="592">
        <v>187.23</v>
      </c>
      <c r="I266" s="99"/>
      <c r="J266" s="100">
        <f>ROUND(I266*H266,0)</f>
        <v>0</v>
      </c>
      <c r="K266" s="590" t="s">
        <v>199</v>
      </c>
      <c r="L266" s="101"/>
      <c r="M266" s="102" t="s">
        <v>3</v>
      </c>
      <c r="N266" s="103" t="s">
        <v>48</v>
      </c>
      <c r="O266" s="22"/>
      <c r="P266" s="84">
        <f>O266*H266</f>
        <v>0</v>
      </c>
      <c r="Q266" s="84">
        <v>1.1E-4</v>
      </c>
      <c r="R266" s="84">
        <f>Q266*H266</f>
        <v>2.05953E-2</v>
      </c>
      <c r="S266" s="84">
        <v>0</v>
      </c>
      <c r="T266" s="85">
        <f>S266*H266</f>
        <v>0</v>
      </c>
      <c r="AR266" s="17" t="s">
        <v>373</v>
      </c>
      <c r="AT266" s="17" t="s">
        <v>321</v>
      </c>
      <c r="AU266" s="17" t="s">
        <v>84</v>
      </c>
      <c r="AY266" s="17" t="s">
        <v>193</v>
      </c>
      <c r="BE266" s="86">
        <f>IF(N266="základní",J266,0)</f>
        <v>0</v>
      </c>
      <c r="BF266" s="86">
        <f>IF(N266="snížená",J266,0)</f>
        <v>0</v>
      </c>
      <c r="BG266" s="86">
        <f>IF(N266="zákl. přenesená",J266,0)</f>
        <v>0</v>
      </c>
      <c r="BH266" s="86">
        <f>IF(N266="sníž. přenesená",J266,0)</f>
        <v>0</v>
      </c>
      <c r="BI266" s="86">
        <f>IF(N266="nulová",J266,0)</f>
        <v>0</v>
      </c>
      <c r="BJ266" s="17" t="s">
        <v>9</v>
      </c>
      <c r="BK266" s="86">
        <f>ROUND(I266*H266,0)</f>
        <v>0</v>
      </c>
      <c r="BL266" s="17" t="s">
        <v>281</v>
      </c>
      <c r="BM266" s="17" t="s">
        <v>514</v>
      </c>
    </row>
    <row r="267" spans="1:65" s="11" customFormat="1" x14ac:dyDescent="0.3">
      <c r="A267" s="570"/>
      <c r="B267" s="571"/>
      <c r="C267" s="570"/>
      <c r="D267" s="578" t="s">
        <v>202</v>
      </c>
      <c r="E267" s="585" t="s">
        <v>3</v>
      </c>
      <c r="F267" s="586" t="s">
        <v>515</v>
      </c>
      <c r="G267" s="570"/>
      <c r="H267" s="587">
        <v>187.23</v>
      </c>
      <c r="I267" s="89"/>
      <c r="J267" s="89"/>
      <c r="K267" s="570"/>
      <c r="L267" s="87"/>
      <c r="M267" s="90"/>
      <c r="N267" s="91"/>
      <c r="O267" s="91"/>
      <c r="P267" s="91"/>
      <c r="Q267" s="91"/>
      <c r="R267" s="91"/>
      <c r="S267" s="91"/>
      <c r="T267" s="92"/>
      <c r="AT267" s="88" t="s">
        <v>202</v>
      </c>
      <c r="AU267" s="88" t="s">
        <v>84</v>
      </c>
      <c r="AV267" s="11" t="s">
        <v>84</v>
      </c>
      <c r="AW267" s="11" t="s">
        <v>41</v>
      </c>
      <c r="AX267" s="11" t="s">
        <v>9</v>
      </c>
      <c r="AY267" s="88" t="s">
        <v>193</v>
      </c>
    </row>
    <row r="268" spans="1:65" s="1" customFormat="1" ht="22.5" customHeight="1" x14ac:dyDescent="0.3">
      <c r="A268" s="550"/>
      <c r="B268" s="503"/>
      <c r="C268" s="564" t="s">
        <v>516</v>
      </c>
      <c r="D268" s="564" t="s">
        <v>195</v>
      </c>
      <c r="E268" s="565" t="s">
        <v>517</v>
      </c>
      <c r="F268" s="569" t="s">
        <v>518</v>
      </c>
      <c r="G268" s="567" t="s">
        <v>212</v>
      </c>
      <c r="H268" s="568">
        <v>0.27100000000000002</v>
      </c>
      <c r="I268" s="80"/>
      <c r="J268" s="81">
        <f>ROUND(I268*H268,0)</f>
        <v>0</v>
      </c>
      <c r="K268" s="569" t="s">
        <v>199</v>
      </c>
      <c r="L268" s="21"/>
      <c r="M268" s="82" t="s">
        <v>3</v>
      </c>
      <c r="N268" s="83" t="s">
        <v>48</v>
      </c>
      <c r="O268" s="22"/>
      <c r="P268" s="84">
        <f>O268*H268</f>
        <v>0</v>
      </c>
      <c r="Q268" s="84">
        <v>0</v>
      </c>
      <c r="R268" s="84">
        <f>Q268*H268</f>
        <v>0</v>
      </c>
      <c r="S268" s="84">
        <v>0</v>
      </c>
      <c r="T268" s="85">
        <f>S268*H268</f>
        <v>0</v>
      </c>
      <c r="AR268" s="17" t="s">
        <v>281</v>
      </c>
      <c r="AT268" s="17" t="s">
        <v>195</v>
      </c>
      <c r="AU268" s="17" t="s">
        <v>84</v>
      </c>
      <c r="AY268" s="17" t="s">
        <v>193</v>
      </c>
      <c r="BE268" s="86">
        <f>IF(N268="základní",J268,0)</f>
        <v>0</v>
      </c>
      <c r="BF268" s="86">
        <f>IF(N268="snížená",J268,0)</f>
        <v>0</v>
      </c>
      <c r="BG268" s="86">
        <f>IF(N268="zákl. přenesená",J268,0)</f>
        <v>0</v>
      </c>
      <c r="BH268" s="86">
        <f>IF(N268="sníž. přenesená",J268,0)</f>
        <v>0</v>
      </c>
      <c r="BI268" s="86">
        <f>IF(N268="nulová",J268,0)</f>
        <v>0</v>
      </c>
      <c r="BJ268" s="17" t="s">
        <v>9</v>
      </c>
      <c r="BK268" s="86">
        <f>ROUND(I268*H268,0)</f>
        <v>0</v>
      </c>
      <c r="BL268" s="17" t="s">
        <v>281</v>
      </c>
      <c r="BM268" s="17" t="s">
        <v>519</v>
      </c>
    </row>
    <row r="269" spans="1:65" s="1" customFormat="1" ht="22.5" customHeight="1" x14ac:dyDescent="0.3">
      <c r="A269" s="550"/>
      <c r="B269" s="503"/>
      <c r="C269" s="564" t="s">
        <v>520</v>
      </c>
      <c r="D269" s="564" t="s">
        <v>195</v>
      </c>
      <c r="E269" s="565" t="s">
        <v>521</v>
      </c>
      <c r="F269" s="569" t="s">
        <v>522</v>
      </c>
      <c r="G269" s="567" t="s">
        <v>212</v>
      </c>
      <c r="H269" s="568">
        <v>0.27100000000000002</v>
      </c>
      <c r="I269" s="80"/>
      <c r="J269" s="81">
        <f>ROUND(I269*H269,0)</f>
        <v>0</v>
      </c>
      <c r="K269" s="569" t="s">
        <v>199</v>
      </c>
      <c r="L269" s="21"/>
      <c r="M269" s="82" t="s">
        <v>3</v>
      </c>
      <c r="N269" s="83" t="s">
        <v>48</v>
      </c>
      <c r="O269" s="22"/>
      <c r="P269" s="84">
        <f>O269*H269</f>
        <v>0</v>
      </c>
      <c r="Q269" s="84">
        <v>0</v>
      </c>
      <c r="R269" s="84">
        <f>Q269*H269</f>
        <v>0</v>
      </c>
      <c r="S269" s="84">
        <v>0</v>
      </c>
      <c r="T269" s="85">
        <f>S269*H269</f>
        <v>0</v>
      </c>
      <c r="AR269" s="17" t="s">
        <v>281</v>
      </c>
      <c r="AT269" s="17" t="s">
        <v>195</v>
      </c>
      <c r="AU269" s="17" t="s">
        <v>84</v>
      </c>
      <c r="AY269" s="17" t="s">
        <v>193</v>
      </c>
      <c r="BE269" s="86">
        <f>IF(N269="základní",J269,0)</f>
        <v>0</v>
      </c>
      <c r="BF269" s="86">
        <f>IF(N269="snížená",J269,0)</f>
        <v>0</v>
      </c>
      <c r="BG269" s="86">
        <f>IF(N269="zákl. přenesená",J269,0)</f>
        <v>0</v>
      </c>
      <c r="BH269" s="86">
        <f>IF(N269="sníž. přenesená",J269,0)</f>
        <v>0</v>
      </c>
      <c r="BI269" s="86">
        <f>IF(N269="nulová",J269,0)</f>
        <v>0</v>
      </c>
      <c r="BJ269" s="17" t="s">
        <v>9</v>
      </c>
      <c r="BK269" s="86">
        <f>ROUND(I269*H269,0)</f>
        <v>0</v>
      </c>
      <c r="BL269" s="17" t="s">
        <v>281</v>
      </c>
      <c r="BM269" s="17" t="s">
        <v>523</v>
      </c>
    </row>
    <row r="270" spans="1:65" s="10" customFormat="1" ht="29.85" customHeight="1" x14ac:dyDescent="0.3">
      <c r="A270" s="558"/>
      <c r="B270" s="559"/>
      <c r="C270" s="558"/>
      <c r="D270" s="562" t="s">
        <v>76</v>
      </c>
      <c r="E270" s="563" t="s">
        <v>524</v>
      </c>
      <c r="F270" s="563" t="s">
        <v>525</v>
      </c>
      <c r="G270" s="558"/>
      <c r="H270" s="558"/>
      <c r="I270" s="73"/>
      <c r="J270" s="482">
        <f>BK270</f>
        <v>0</v>
      </c>
      <c r="K270" s="558"/>
      <c r="L270" s="71"/>
      <c r="M270" s="74"/>
      <c r="N270" s="75"/>
      <c r="O270" s="75"/>
      <c r="P270" s="76">
        <f>P271</f>
        <v>0</v>
      </c>
      <c r="Q270" s="75"/>
      <c r="R270" s="76">
        <f>R271</f>
        <v>0</v>
      </c>
      <c r="S270" s="75"/>
      <c r="T270" s="77">
        <f>T271</f>
        <v>0</v>
      </c>
      <c r="AR270" s="72" t="s">
        <v>84</v>
      </c>
      <c r="AT270" s="78" t="s">
        <v>76</v>
      </c>
      <c r="AU270" s="78" t="s">
        <v>9</v>
      </c>
      <c r="AY270" s="72" t="s">
        <v>193</v>
      </c>
      <c r="BK270" s="79">
        <f>BK271</f>
        <v>0</v>
      </c>
    </row>
    <row r="271" spans="1:65" s="1" customFormat="1" ht="22.5" customHeight="1" x14ac:dyDescent="0.3">
      <c r="A271" s="550"/>
      <c r="B271" s="503"/>
      <c r="C271" s="588" t="s">
        <v>526</v>
      </c>
      <c r="D271" s="588" t="s">
        <v>321</v>
      </c>
      <c r="E271" s="589" t="s">
        <v>527</v>
      </c>
      <c r="F271" s="590" t="s">
        <v>528</v>
      </c>
      <c r="G271" s="591" t="s">
        <v>529</v>
      </c>
      <c r="H271" s="592">
        <v>1</v>
      </c>
      <c r="I271" s="99">
        <f>'D.1.5 - ZTI_Rekapitulace stavby'!AG52</f>
        <v>0</v>
      </c>
      <c r="J271" s="100">
        <f>ROUND(I271*H271,0)</f>
        <v>0</v>
      </c>
      <c r="K271" s="590" t="s">
        <v>3</v>
      </c>
      <c r="L271" s="101"/>
      <c r="M271" s="102" t="s">
        <v>3</v>
      </c>
      <c r="N271" s="103" t="s">
        <v>48</v>
      </c>
      <c r="O271" s="22"/>
      <c r="P271" s="84">
        <f>O271*H271</f>
        <v>0</v>
      </c>
      <c r="Q271" s="84">
        <v>0</v>
      </c>
      <c r="R271" s="84">
        <f>Q271*H271</f>
        <v>0</v>
      </c>
      <c r="S271" s="84">
        <v>0</v>
      </c>
      <c r="T271" s="85">
        <f>S271*H271</f>
        <v>0</v>
      </c>
      <c r="AR271" s="17" t="s">
        <v>373</v>
      </c>
      <c r="AT271" s="17" t="s">
        <v>321</v>
      </c>
      <c r="AU271" s="17" t="s">
        <v>84</v>
      </c>
      <c r="AY271" s="17" t="s">
        <v>193</v>
      </c>
      <c r="BE271" s="86">
        <f>IF(N271="základní",J271,0)</f>
        <v>0</v>
      </c>
      <c r="BF271" s="86">
        <f>IF(N271="snížená",J271,0)</f>
        <v>0</v>
      </c>
      <c r="BG271" s="86">
        <f>IF(N271="zákl. přenesená",J271,0)</f>
        <v>0</v>
      </c>
      <c r="BH271" s="86">
        <f>IF(N271="sníž. přenesená",J271,0)</f>
        <v>0</v>
      </c>
      <c r="BI271" s="86">
        <f>IF(N271="nulová",J271,0)</f>
        <v>0</v>
      </c>
      <c r="BJ271" s="17" t="s">
        <v>9</v>
      </c>
      <c r="BK271" s="86">
        <f>ROUND(I271*H271,0)</f>
        <v>0</v>
      </c>
      <c r="BL271" s="17" t="s">
        <v>281</v>
      </c>
      <c r="BM271" s="17" t="s">
        <v>530</v>
      </c>
    </row>
    <row r="272" spans="1:65" s="10" customFormat="1" ht="29.85" customHeight="1" x14ac:dyDescent="0.3">
      <c r="A272" s="558"/>
      <c r="B272" s="559"/>
      <c r="C272" s="558"/>
      <c r="D272" s="562" t="s">
        <v>76</v>
      </c>
      <c r="E272" s="563" t="s">
        <v>531</v>
      </c>
      <c r="F272" s="563" t="s">
        <v>532</v>
      </c>
      <c r="G272" s="558"/>
      <c r="H272" s="558"/>
      <c r="I272" s="73"/>
      <c r="J272" s="482">
        <f>BK272</f>
        <v>0</v>
      </c>
      <c r="K272" s="558"/>
      <c r="L272" s="71"/>
      <c r="M272" s="74"/>
      <c r="N272" s="75"/>
      <c r="O272" s="75"/>
      <c r="P272" s="76">
        <f>P273</f>
        <v>0</v>
      </c>
      <c r="Q272" s="75"/>
      <c r="R272" s="76">
        <f>R273</f>
        <v>0</v>
      </c>
      <c r="S272" s="75"/>
      <c r="T272" s="77">
        <f>T273</f>
        <v>0</v>
      </c>
      <c r="AR272" s="72" t="s">
        <v>84</v>
      </c>
      <c r="AT272" s="78" t="s">
        <v>76</v>
      </c>
      <c r="AU272" s="78" t="s">
        <v>9</v>
      </c>
      <c r="AY272" s="72" t="s">
        <v>193</v>
      </c>
      <c r="BK272" s="79">
        <f>BK273</f>
        <v>0</v>
      </c>
    </row>
    <row r="273" spans="1:65" s="1" customFormat="1" ht="22.5" customHeight="1" x14ac:dyDescent="0.3">
      <c r="A273" s="550"/>
      <c r="B273" s="503"/>
      <c r="C273" s="588" t="s">
        <v>533</v>
      </c>
      <c r="D273" s="588" t="s">
        <v>321</v>
      </c>
      <c r="E273" s="589" t="s">
        <v>534</v>
      </c>
      <c r="F273" s="590" t="s">
        <v>535</v>
      </c>
      <c r="G273" s="591" t="s">
        <v>529</v>
      </c>
      <c r="H273" s="592">
        <v>1</v>
      </c>
      <c r="I273" s="99">
        <f>'D.1.4 UT_Rekapitulace stavby'!AK29</f>
        <v>0</v>
      </c>
      <c r="J273" s="100">
        <f>ROUND(I273*H273,0)</f>
        <v>0</v>
      </c>
      <c r="K273" s="590" t="s">
        <v>3</v>
      </c>
      <c r="L273" s="101"/>
      <c r="M273" s="102" t="s">
        <v>3</v>
      </c>
      <c r="N273" s="103" t="s">
        <v>48</v>
      </c>
      <c r="O273" s="22"/>
      <c r="P273" s="84">
        <f>O273*H273</f>
        <v>0</v>
      </c>
      <c r="Q273" s="84">
        <v>0</v>
      </c>
      <c r="R273" s="84">
        <f>Q273*H273</f>
        <v>0</v>
      </c>
      <c r="S273" s="84">
        <v>0</v>
      </c>
      <c r="T273" s="85">
        <f>S273*H273</f>
        <v>0</v>
      </c>
      <c r="AR273" s="17" t="s">
        <v>373</v>
      </c>
      <c r="AT273" s="17" t="s">
        <v>321</v>
      </c>
      <c r="AU273" s="17" t="s">
        <v>84</v>
      </c>
      <c r="AY273" s="17" t="s">
        <v>193</v>
      </c>
      <c r="BE273" s="86">
        <f>IF(N273="základní",J273,0)</f>
        <v>0</v>
      </c>
      <c r="BF273" s="86">
        <f>IF(N273="snížená",J273,0)</f>
        <v>0</v>
      </c>
      <c r="BG273" s="86">
        <f>IF(N273="zákl. přenesená",J273,0)</f>
        <v>0</v>
      </c>
      <c r="BH273" s="86">
        <f>IF(N273="sníž. přenesená",J273,0)</f>
        <v>0</v>
      </c>
      <c r="BI273" s="86">
        <f>IF(N273="nulová",J273,0)</f>
        <v>0</v>
      </c>
      <c r="BJ273" s="17" t="s">
        <v>9</v>
      </c>
      <c r="BK273" s="86">
        <f>ROUND(I273*H273,0)</f>
        <v>0</v>
      </c>
      <c r="BL273" s="17" t="s">
        <v>281</v>
      </c>
      <c r="BM273" s="17" t="s">
        <v>536</v>
      </c>
    </row>
    <row r="274" spans="1:65" s="10" customFormat="1" ht="29.85" customHeight="1" x14ac:dyDescent="0.3">
      <c r="A274" s="558"/>
      <c r="B274" s="559"/>
      <c r="C274" s="558"/>
      <c r="D274" s="562" t="s">
        <v>76</v>
      </c>
      <c r="E274" s="563" t="s">
        <v>537</v>
      </c>
      <c r="F274" s="563" t="s">
        <v>538</v>
      </c>
      <c r="G274" s="558"/>
      <c r="H274" s="558"/>
      <c r="I274" s="73"/>
      <c r="J274" s="482">
        <f>BK274</f>
        <v>0</v>
      </c>
      <c r="K274" s="558"/>
      <c r="L274" s="71"/>
      <c r="M274" s="74"/>
      <c r="N274" s="75"/>
      <c r="O274" s="75"/>
      <c r="P274" s="76">
        <f>SUM(P275:P292)</f>
        <v>0</v>
      </c>
      <c r="Q274" s="75"/>
      <c r="R274" s="76">
        <f>SUM(R275:R292)</f>
        <v>1.7120000000000002E-3</v>
      </c>
      <c r="S274" s="75"/>
      <c r="T274" s="77">
        <f>SUM(T275:T292)</f>
        <v>8.5668999999999986</v>
      </c>
      <c r="AR274" s="72" t="s">
        <v>84</v>
      </c>
      <c r="AT274" s="78" t="s">
        <v>76</v>
      </c>
      <c r="AU274" s="78" t="s">
        <v>9</v>
      </c>
      <c r="AY274" s="72" t="s">
        <v>193</v>
      </c>
      <c r="BK274" s="79">
        <f>SUM(BK275:BK292)</f>
        <v>0</v>
      </c>
    </row>
    <row r="275" spans="1:65" s="1" customFormat="1" ht="22.5" customHeight="1" x14ac:dyDescent="0.3">
      <c r="A275" s="550"/>
      <c r="B275" s="503"/>
      <c r="C275" s="564" t="s">
        <v>539</v>
      </c>
      <c r="D275" s="564" t="s">
        <v>195</v>
      </c>
      <c r="E275" s="565" t="s">
        <v>540</v>
      </c>
      <c r="F275" s="569" t="s">
        <v>541</v>
      </c>
      <c r="G275" s="567" t="s">
        <v>254</v>
      </c>
      <c r="H275" s="568">
        <v>15.058</v>
      </c>
      <c r="I275" s="80"/>
      <c r="J275" s="81">
        <f>ROUND(I275*H275,0)</f>
        <v>0</v>
      </c>
      <c r="K275" s="569" t="s">
        <v>199</v>
      </c>
      <c r="L275" s="21"/>
      <c r="M275" s="82" t="s">
        <v>3</v>
      </c>
      <c r="N275" s="83" t="s">
        <v>48</v>
      </c>
      <c r="O275" s="22"/>
      <c r="P275" s="84">
        <f>O275*H275</f>
        <v>0</v>
      </c>
      <c r="Q275" s="84">
        <v>0</v>
      </c>
      <c r="R275" s="84">
        <f>Q275*H275</f>
        <v>0</v>
      </c>
      <c r="S275" s="84">
        <v>2.1999999999999999E-2</v>
      </c>
      <c r="T275" s="85">
        <f>S275*H275</f>
        <v>0.33127599999999996</v>
      </c>
      <c r="AR275" s="17" t="s">
        <v>281</v>
      </c>
      <c r="AT275" s="17" t="s">
        <v>195</v>
      </c>
      <c r="AU275" s="17" t="s">
        <v>84</v>
      </c>
      <c r="AY275" s="17" t="s">
        <v>193</v>
      </c>
      <c r="BE275" s="86">
        <f>IF(N275="základní",J275,0)</f>
        <v>0</v>
      </c>
      <c r="BF275" s="86">
        <f>IF(N275="snížená",J275,0)</f>
        <v>0</v>
      </c>
      <c r="BG275" s="86">
        <f>IF(N275="zákl. přenesená",J275,0)</f>
        <v>0</v>
      </c>
      <c r="BH275" s="86">
        <f>IF(N275="sníž. přenesená",J275,0)</f>
        <v>0</v>
      </c>
      <c r="BI275" s="86">
        <f>IF(N275="nulová",J275,0)</f>
        <v>0</v>
      </c>
      <c r="BJ275" s="17" t="s">
        <v>9</v>
      </c>
      <c r="BK275" s="86">
        <f>ROUND(I275*H275,0)</f>
        <v>0</v>
      </c>
      <c r="BL275" s="17" t="s">
        <v>281</v>
      </c>
      <c r="BM275" s="17" t="s">
        <v>542</v>
      </c>
    </row>
    <row r="276" spans="1:65" s="11" customFormat="1" x14ac:dyDescent="0.3">
      <c r="A276" s="570"/>
      <c r="B276" s="571"/>
      <c r="C276" s="570"/>
      <c r="D276" s="572" t="s">
        <v>202</v>
      </c>
      <c r="E276" s="573" t="s">
        <v>3</v>
      </c>
      <c r="F276" s="574" t="s">
        <v>543</v>
      </c>
      <c r="G276" s="570"/>
      <c r="H276" s="575">
        <v>16.634</v>
      </c>
      <c r="I276" s="89"/>
      <c r="J276" s="89"/>
      <c r="K276" s="570"/>
      <c r="L276" s="87"/>
      <c r="M276" s="90"/>
      <c r="N276" s="91"/>
      <c r="O276" s="91"/>
      <c r="P276" s="91"/>
      <c r="Q276" s="91"/>
      <c r="R276" s="91"/>
      <c r="S276" s="91"/>
      <c r="T276" s="92"/>
      <c r="AT276" s="88" t="s">
        <v>202</v>
      </c>
      <c r="AU276" s="88" t="s">
        <v>84</v>
      </c>
      <c r="AV276" s="11" t="s">
        <v>84</v>
      </c>
      <c r="AW276" s="11" t="s">
        <v>41</v>
      </c>
      <c r="AX276" s="11" t="s">
        <v>77</v>
      </c>
      <c r="AY276" s="88" t="s">
        <v>193</v>
      </c>
    </row>
    <row r="277" spans="1:65" s="11" customFormat="1" x14ac:dyDescent="0.3">
      <c r="A277" s="570"/>
      <c r="B277" s="571"/>
      <c r="C277" s="570"/>
      <c r="D277" s="572" t="s">
        <v>202</v>
      </c>
      <c r="E277" s="573" t="s">
        <v>3</v>
      </c>
      <c r="F277" s="574" t="s">
        <v>544</v>
      </c>
      <c r="G277" s="570"/>
      <c r="H277" s="575">
        <v>-1.5760000000000001</v>
      </c>
      <c r="I277" s="89"/>
      <c r="J277" s="89"/>
      <c r="K277" s="570"/>
      <c r="L277" s="87"/>
      <c r="M277" s="90"/>
      <c r="N277" s="91"/>
      <c r="O277" s="91"/>
      <c r="P277" s="91"/>
      <c r="Q277" s="91"/>
      <c r="R277" s="91"/>
      <c r="S277" s="91"/>
      <c r="T277" s="92"/>
      <c r="AT277" s="88" t="s">
        <v>202</v>
      </c>
      <c r="AU277" s="88" t="s">
        <v>84</v>
      </c>
      <c r="AV277" s="11" t="s">
        <v>84</v>
      </c>
      <c r="AW277" s="11" t="s">
        <v>41</v>
      </c>
      <c r="AX277" s="11" t="s">
        <v>77</v>
      </c>
      <c r="AY277" s="88" t="s">
        <v>193</v>
      </c>
    </row>
    <row r="278" spans="1:65" s="12" customFormat="1" x14ac:dyDescent="0.3">
      <c r="A278" s="576"/>
      <c r="B278" s="577"/>
      <c r="C278" s="576"/>
      <c r="D278" s="578" t="s">
        <v>202</v>
      </c>
      <c r="E278" s="579" t="s">
        <v>3</v>
      </c>
      <c r="F278" s="580" t="s">
        <v>221</v>
      </c>
      <c r="G278" s="576"/>
      <c r="H278" s="581">
        <v>15.058</v>
      </c>
      <c r="I278" s="94"/>
      <c r="J278" s="94"/>
      <c r="K278" s="576"/>
      <c r="L278" s="93"/>
      <c r="M278" s="95"/>
      <c r="N278" s="96"/>
      <c r="O278" s="96"/>
      <c r="P278" s="96"/>
      <c r="Q278" s="96"/>
      <c r="R278" s="96"/>
      <c r="S278" s="96"/>
      <c r="T278" s="97"/>
      <c r="AT278" s="98" t="s">
        <v>202</v>
      </c>
      <c r="AU278" s="98" t="s">
        <v>84</v>
      </c>
      <c r="AV278" s="12" t="s">
        <v>205</v>
      </c>
      <c r="AW278" s="12" t="s">
        <v>41</v>
      </c>
      <c r="AX278" s="12" t="s">
        <v>9</v>
      </c>
      <c r="AY278" s="98" t="s">
        <v>193</v>
      </c>
    </row>
    <row r="279" spans="1:65" s="1" customFormat="1" ht="22.5" customHeight="1" x14ac:dyDescent="0.3">
      <c r="A279" s="550"/>
      <c r="B279" s="503"/>
      <c r="C279" s="564" t="s">
        <v>545</v>
      </c>
      <c r="D279" s="564" t="s">
        <v>195</v>
      </c>
      <c r="E279" s="565" t="s">
        <v>546</v>
      </c>
      <c r="F279" s="569" t="s">
        <v>547</v>
      </c>
      <c r="G279" s="567" t="s">
        <v>254</v>
      </c>
      <c r="H279" s="568">
        <v>30.116</v>
      </c>
      <c r="I279" s="80"/>
      <c r="J279" s="81">
        <f>ROUND(I279*H279,0)</f>
        <v>0</v>
      </c>
      <c r="K279" s="569" t="s">
        <v>199</v>
      </c>
      <c r="L279" s="21"/>
      <c r="M279" s="82" t="s">
        <v>3</v>
      </c>
      <c r="N279" s="83" t="s">
        <v>48</v>
      </c>
      <c r="O279" s="22"/>
      <c r="P279" s="84">
        <f>O279*H279</f>
        <v>0</v>
      </c>
      <c r="Q279" s="84">
        <v>0</v>
      </c>
      <c r="R279" s="84">
        <f>Q279*H279</f>
        <v>0</v>
      </c>
      <c r="S279" s="84">
        <v>1.4E-2</v>
      </c>
      <c r="T279" s="85">
        <f>S279*H279</f>
        <v>0.421624</v>
      </c>
      <c r="AR279" s="17" t="s">
        <v>281</v>
      </c>
      <c r="AT279" s="17" t="s">
        <v>195</v>
      </c>
      <c r="AU279" s="17" t="s">
        <v>84</v>
      </c>
      <c r="AY279" s="17" t="s">
        <v>193</v>
      </c>
      <c r="BE279" s="86">
        <f>IF(N279="základní",J279,0)</f>
        <v>0</v>
      </c>
      <c r="BF279" s="86">
        <f>IF(N279="snížená",J279,0)</f>
        <v>0</v>
      </c>
      <c r="BG279" s="86">
        <f>IF(N279="zákl. přenesená",J279,0)</f>
        <v>0</v>
      </c>
      <c r="BH279" s="86">
        <f>IF(N279="sníž. přenesená",J279,0)</f>
        <v>0</v>
      </c>
      <c r="BI279" s="86">
        <f>IF(N279="nulová",J279,0)</f>
        <v>0</v>
      </c>
      <c r="BJ279" s="17" t="s">
        <v>9</v>
      </c>
      <c r="BK279" s="86">
        <f>ROUND(I279*H279,0)</f>
        <v>0</v>
      </c>
      <c r="BL279" s="17" t="s">
        <v>281</v>
      </c>
      <c r="BM279" s="17" t="s">
        <v>548</v>
      </c>
    </row>
    <row r="280" spans="1:65" s="11" customFormat="1" x14ac:dyDescent="0.3">
      <c r="A280" s="570"/>
      <c r="B280" s="571"/>
      <c r="C280" s="570"/>
      <c r="D280" s="572" t="s">
        <v>202</v>
      </c>
      <c r="E280" s="573" t="s">
        <v>3</v>
      </c>
      <c r="F280" s="574" t="s">
        <v>549</v>
      </c>
      <c r="G280" s="570"/>
      <c r="H280" s="575">
        <v>33.268000000000001</v>
      </c>
      <c r="I280" s="89"/>
      <c r="J280" s="89"/>
      <c r="K280" s="570"/>
      <c r="L280" s="87"/>
      <c r="M280" s="90"/>
      <c r="N280" s="91"/>
      <c r="O280" s="91"/>
      <c r="P280" s="91"/>
      <c r="Q280" s="91"/>
      <c r="R280" s="91"/>
      <c r="S280" s="91"/>
      <c r="T280" s="92"/>
      <c r="AT280" s="88" t="s">
        <v>202</v>
      </c>
      <c r="AU280" s="88" t="s">
        <v>84</v>
      </c>
      <c r="AV280" s="11" t="s">
        <v>84</v>
      </c>
      <c r="AW280" s="11" t="s">
        <v>41</v>
      </c>
      <c r="AX280" s="11" t="s">
        <v>77</v>
      </c>
      <c r="AY280" s="88" t="s">
        <v>193</v>
      </c>
    </row>
    <row r="281" spans="1:65" s="11" customFormat="1" x14ac:dyDescent="0.3">
      <c r="A281" s="570"/>
      <c r="B281" s="571"/>
      <c r="C281" s="570"/>
      <c r="D281" s="572" t="s">
        <v>202</v>
      </c>
      <c r="E281" s="573" t="s">
        <v>3</v>
      </c>
      <c r="F281" s="574" t="s">
        <v>550</v>
      </c>
      <c r="G281" s="570"/>
      <c r="H281" s="575">
        <v>-3.1520000000000001</v>
      </c>
      <c r="I281" s="89"/>
      <c r="J281" s="89"/>
      <c r="K281" s="570"/>
      <c r="L281" s="87"/>
      <c r="M281" s="90"/>
      <c r="N281" s="91"/>
      <c r="O281" s="91"/>
      <c r="P281" s="91"/>
      <c r="Q281" s="91"/>
      <c r="R281" s="91"/>
      <c r="S281" s="91"/>
      <c r="T281" s="92"/>
      <c r="AT281" s="88" t="s">
        <v>202</v>
      </c>
      <c r="AU281" s="88" t="s">
        <v>84</v>
      </c>
      <c r="AV281" s="11" t="s">
        <v>84</v>
      </c>
      <c r="AW281" s="11" t="s">
        <v>41</v>
      </c>
      <c r="AX281" s="11" t="s">
        <v>77</v>
      </c>
      <c r="AY281" s="88" t="s">
        <v>193</v>
      </c>
    </row>
    <row r="282" spans="1:65" s="12" customFormat="1" x14ac:dyDescent="0.3">
      <c r="A282" s="576"/>
      <c r="B282" s="577"/>
      <c r="C282" s="576"/>
      <c r="D282" s="578" t="s">
        <v>202</v>
      </c>
      <c r="E282" s="579" t="s">
        <v>3</v>
      </c>
      <c r="F282" s="580" t="s">
        <v>221</v>
      </c>
      <c r="G282" s="576"/>
      <c r="H282" s="581">
        <v>30.116</v>
      </c>
      <c r="I282" s="94"/>
      <c r="J282" s="94"/>
      <c r="K282" s="576"/>
      <c r="L282" s="93"/>
      <c r="M282" s="95"/>
      <c r="N282" s="96"/>
      <c r="O282" s="96"/>
      <c r="P282" s="96"/>
      <c r="Q282" s="96"/>
      <c r="R282" s="96"/>
      <c r="S282" s="96"/>
      <c r="T282" s="97"/>
      <c r="AT282" s="98" t="s">
        <v>202</v>
      </c>
      <c r="AU282" s="98" t="s">
        <v>84</v>
      </c>
      <c r="AV282" s="12" t="s">
        <v>205</v>
      </c>
      <c r="AW282" s="12" t="s">
        <v>41</v>
      </c>
      <c r="AX282" s="12" t="s">
        <v>9</v>
      </c>
      <c r="AY282" s="98" t="s">
        <v>193</v>
      </c>
    </row>
    <row r="283" spans="1:65" s="1" customFormat="1" ht="22.5" customHeight="1" x14ac:dyDescent="0.3">
      <c r="A283" s="550"/>
      <c r="B283" s="503"/>
      <c r="C283" s="564" t="s">
        <v>551</v>
      </c>
      <c r="D283" s="564" t="s">
        <v>195</v>
      </c>
      <c r="E283" s="565" t="s">
        <v>552</v>
      </c>
      <c r="F283" s="569" t="s">
        <v>553</v>
      </c>
      <c r="G283" s="567" t="s">
        <v>232</v>
      </c>
      <c r="H283" s="568">
        <v>26</v>
      </c>
      <c r="I283" s="80"/>
      <c r="J283" s="81">
        <f>ROUND(I283*H283,0)</f>
        <v>0</v>
      </c>
      <c r="K283" s="569" t="s">
        <v>199</v>
      </c>
      <c r="L283" s="21"/>
      <c r="M283" s="82" t="s">
        <v>3</v>
      </c>
      <c r="N283" s="83" t="s">
        <v>48</v>
      </c>
      <c r="O283" s="22"/>
      <c r="P283" s="84">
        <f>O283*H283</f>
        <v>0</v>
      </c>
      <c r="Q283" s="84">
        <v>0</v>
      </c>
      <c r="R283" s="84">
        <f>Q283*H283</f>
        <v>0</v>
      </c>
      <c r="S283" s="84">
        <v>0.3</v>
      </c>
      <c r="T283" s="85">
        <f>S283*H283</f>
        <v>7.8</v>
      </c>
      <c r="AR283" s="17" t="s">
        <v>281</v>
      </c>
      <c r="AT283" s="17" t="s">
        <v>195</v>
      </c>
      <c r="AU283" s="17" t="s">
        <v>84</v>
      </c>
      <c r="AY283" s="17" t="s">
        <v>193</v>
      </c>
      <c r="BE283" s="86">
        <f>IF(N283="základní",J283,0)</f>
        <v>0</v>
      </c>
      <c r="BF283" s="86">
        <f>IF(N283="snížená",J283,0)</f>
        <v>0</v>
      </c>
      <c r="BG283" s="86">
        <f>IF(N283="zákl. přenesená",J283,0)</f>
        <v>0</v>
      </c>
      <c r="BH283" s="86">
        <f>IF(N283="sníž. přenesená",J283,0)</f>
        <v>0</v>
      </c>
      <c r="BI283" s="86">
        <f>IF(N283="nulová",J283,0)</f>
        <v>0</v>
      </c>
      <c r="BJ283" s="17" t="s">
        <v>9</v>
      </c>
      <c r="BK283" s="86">
        <f>ROUND(I283*H283,0)</f>
        <v>0</v>
      </c>
      <c r="BL283" s="17" t="s">
        <v>281</v>
      </c>
      <c r="BM283" s="17" t="s">
        <v>554</v>
      </c>
    </row>
    <row r="284" spans="1:65" s="11" customFormat="1" x14ac:dyDescent="0.3">
      <c r="A284" s="570"/>
      <c r="B284" s="571"/>
      <c r="C284" s="570"/>
      <c r="D284" s="578" t="s">
        <v>202</v>
      </c>
      <c r="E284" s="585" t="s">
        <v>3</v>
      </c>
      <c r="F284" s="586" t="s">
        <v>555</v>
      </c>
      <c r="G284" s="570"/>
      <c r="H284" s="587">
        <v>26</v>
      </c>
      <c r="I284" s="89"/>
      <c r="J284" s="89"/>
      <c r="K284" s="570"/>
      <c r="L284" s="87"/>
      <c r="M284" s="90"/>
      <c r="N284" s="91"/>
      <c r="O284" s="91"/>
      <c r="P284" s="91"/>
      <c r="Q284" s="91"/>
      <c r="R284" s="91"/>
      <c r="S284" s="91"/>
      <c r="T284" s="92"/>
      <c r="AT284" s="88" t="s">
        <v>202</v>
      </c>
      <c r="AU284" s="88" t="s">
        <v>84</v>
      </c>
      <c r="AV284" s="11" t="s">
        <v>84</v>
      </c>
      <c r="AW284" s="11" t="s">
        <v>41</v>
      </c>
      <c r="AX284" s="11" t="s">
        <v>9</v>
      </c>
      <c r="AY284" s="88" t="s">
        <v>193</v>
      </c>
    </row>
    <row r="285" spans="1:65" s="1" customFormat="1" ht="22.5" customHeight="1" x14ac:dyDescent="0.3">
      <c r="A285" s="550"/>
      <c r="B285" s="503"/>
      <c r="C285" s="564" t="s">
        <v>556</v>
      </c>
      <c r="D285" s="564" t="s">
        <v>195</v>
      </c>
      <c r="E285" s="565" t="s">
        <v>557</v>
      </c>
      <c r="F285" s="569" t="s">
        <v>558</v>
      </c>
      <c r="G285" s="567" t="s">
        <v>254</v>
      </c>
      <c r="H285" s="568">
        <v>2</v>
      </c>
      <c r="I285" s="80"/>
      <c r="J285" s="81">
        <f>ROUND(I285*H285,0)</f>
        <v>0</v>
      </c>
      <c r="K285" s="569" t="s">
        <v>199</v>
      </c>
      <c r="L285" s="21"/>
      <c r="M285" s="82" t="s">
        <v>3</v>
      </c>
      <c r="N285" s="83" t="s">
        <v>48</v>
      </c>
      <c r="O285" s="22"/>
      <c r="P285" s="84">
        <f>O285*H285</f>
        <v>0</v>
      </c>
      <c r="Q285" s="84">
        <v>0</v>
      </c>
      <c r="R285" s="84">
        <f>Q285*H285</f>
        <v>0</v>
      </c>
      <c r="S285" s="84">
        <v>7.0000000000000001E-3</v>
      </c>
      <c r="T285" s="85">
        <f>S285*H285</f>
        <v>1.4E-2</v>
      </c>
      <c r="AR285" s="17" t="s">
        <v>281</v>
      </c>
      <c r="AT285" s="17" t="s">
        <v>195</v>
      </c>
      <c r="AU285" s="17" t="s">
        <v>84</v>
      </c>
      <c r="AY285" s="17" t="s">
        <v>193</v>
      </c>
      <c r="BE285" s="86">
        <f>IF(N285="základní",J285,0)</f>
        <v>0</v>
      </c>
      <c r="BF285" s="86">
        <f>IF(N285="snížená",J285,0)</f>
        <v>0</v>
      </c>
      <c r="BG285" s="86">
        <f>IF(N285="zákl. přenesená",J285,0)</f>
        <v>0</v>
      </c>
      <c r="BH285" s="86">
        <f>IF(N285="sníž. přenesená",J285,0)</f>
        <v>0</v>
      </c>
      <c r="BI285" s="86">
        <f>IF(N285="nulová",J285,0)</f>
        <v>0</v>
      </c>
      <c r="BJ285" s="17" t="s">
        <v>9</v>
      </c>
      <c r="BK285" s="86">
        <f>ROUND(I285*H285,0)</f>
        <v>0</v>
      </c>
      <c r="BL285" s="17" t="s">
        <v>281</v>
      </c>
      <c r="BM285" s="17" t="s">
        <v>559</v>
      </c>
    </row>
    <row r="286" spans="1:65" s="11" customFormat="1" x14ac:dyDescent="0.3">
      <c r="A286" s="570"/>
      <c r="B286" s="571"/>
      <c r="C286" s="570"/>
      <c r="D286" s="578" t="s">
        <v>202</v>
      </c>
      <c r="E286" s="585" t="s">
        <v>3</v>
      </c>
      <c r="F286" s="586" t="s">
        <v>560</v>
      </c>
      <c r="G286" s="570"/>
      <c r="H286" s="587">
        <v>2</v>
      </c>
      <c r="I286" s="89"/>
      <c r="J286" s="89"/>
      <c r="K286" s="570"/>
      <c r="L286" s="87"/>
      <c r="M286" s="90"/>
      <c r="N286" s="91"/>
      <c r="O286" s="91"/>
      <c r="P286" s="91"/>
      <c r="Q286" s="91"/>
      <c r="R286" s="91"/>
      <c r="S286" s="91"/>
      <c r="T286" s="92"/>
      <c r="AT286" s="88" t="s">
        <v>202</v>
      </c>
      <c r="AU286" s="88" t="s">
        <v>84</v>
      </c>
      <c r="AV286" s="11" t="s">
        <v>84</v>
      </c>
      <c r="AW286" s="11" t="s">
        <v>41</v>
      </c>
      <c r="AX286" s="11" t="s">
        <v>9</v>
      </c>
      <c r="AY286" s="88" t="s">
        <v>193</v>
      </c>
    </row>
    <row r="287" spans="1:65" s="1" customFormat="1" ht="22.5" customHeight="1" x14ac:dyDescent="0.3">
      <c r="A287" s="550"/>
      <c r="B287" s="503"/>
      <c r="C287" s="564" t="s">
        <v>561</v>
      </c>
      <c r="D287" s="564" t="s">
        <v>195</v>
      </c>
      <c r="E287" s="565" t="s">
        <v>562</v>
      </c>
      <c r="F287" s="569" t="s">
        <v>563</v>
      </c>
      <c r="G287" s="567" t="s">
        <v>254</v>
      </c>
      <c r="H287" s="568">
        <v>2</v>
      </c>
      <c r="I287" s="80"/>
      <c r="J287" s="81">
        <f>ROUND(I287*H287,0)</f>
        <v>0</v>
      </c>
      <c r="K287" s="569" t="s">
        <v>199</v>
      </c>
      <c r="L287" s="21"/>
      <c r="M287" s="82" t="s">
        <v>3</v>
      </c>
      <c r="N287" s="83" t="s">
        <v>48</v>
      </c>
      <c r="O287" s="22"/>
      <c r="P287" s="84">
        <f>O287*H287</f>
        <v>0</v>
      </c>
      <c r="Q287" s="84">
        <v>3.1000000000000001E-5</v>
      </c>
      <c r="R287" s="84">
        <f>Q287*H287</f>
        <v>6.2000000000000003E-5</v>
      </c>
      <c r="S287" s="84">
        <v>0</v>
      </c>
      <c r="T287" s="85">
        <f>S287*H287</f>
        <v>0</v>
      </c>
      <c r="AR287" s="17" t="s">
        <v>281</v>
      </c>
      <c r="AT287" s="17" t="s">
        <v>195</v>
      </c>
      <c r="AU287" s="17" t="s">
        <v>84</v>
      </c>
      <c r="AY287" s="17" t="s">
        <v>193</v>
      </c>
      <c r="BE287" s="86">
        <f>IF(N287="základní",J287,0)</f>
        <v>0</v>
      </c>
      <c r="BF287" s="86">
        <f>IF(N287="snížená",J287,0)</f>
        <v>0</v>
      </c>
      <c r="BG287" s="86">
        <f>IF(N287="zákl. přenesená",J287,0)</f>
        <v>0</v>
      </c>
      <c r="BH287" s="86">
        <f>IF(N287="sníž. přenesená",J287,0)</f>
        <v>0</v>
      </c>
      <c r="BI287" s="86">
        <f>IF(N287="nulová",J287,0)</f>
        <v>0</v>
      </c>
      <c r="BJ287" s="17" t="s">
        <v>9</v>
      </c>
      <c r="BK287" s="86">
        <f>ROUND(I287*H287,0)</f>
        <v>0</v>
      </c>
      <c r="BL287" s="17" t="s">
        <v>281</v>
      </c>
      <c r="BM287" s="17" t="s">
        <v>564</v>
      </c>
    </row>
    <row r="288" spans="1:65" s="11" customFormat="1" x14ac:dyDescent="0.3">
      <c r="A288" s="570"/>
      <c r="B288" s="571"/>
      <c r="C288" s="570"/>
      <c r="D288" s="578" t="s">
        <v>202</v>
      </c>
      <c r="E288" s="585" t="s">
        <v>3</v>
      </c>
      <c r="F288" s="586" t="s">
        <v>560</v>
      </c>
      <c r="G288" s="570"/>
      <c r="H288" s="587">
        <v>2</v>
      </c>
      <c r="I288" s="89"/>
      <c r="J288" s="89"/>
      <c r="K288" s="570"/>
      <c r="L288" s="87"/>
      <c r="M288" s="90"/>
      <c r="N288" s="91"/>
      <c r="O288" s="91"/>
      <c r="P288" s="91"/>
      <c r="Q288" s="91"/>
      <c r="R288" s="91"/>
      <c r="S288" s="91"/>
      <c r="T288" s="92"/>
      <c r="AT288" s="88" t="s">
        <v>202</v>
      </c>
      <c r="AU288" s="88" t="s">
        <v>84</v>
      </c>
      <c r="AV288" s="11" t="s">
        <v>84</v>
      </c>
      <c r="AW288" s="11" t="s">
        <v>41</v>
      </c>
      <c r="AX288" s="11" t="s">
        <v>9</v>
      </c>
      <c r="AY288" s="88" t="s">
        <v>193</v>
      </c>
    </row>
    <row r="289" spans="1:65" s="1" customFormat="1" ht="22.5" customHeight="1" x14ac:dyDescent="0.3">
      <c r="A289" s="550"/>
      <c r="B289" s="503"/>
      <c r="C289" s="588" t="s">
        <v>565</v>
      </c>
      <c r="D289" s="588" t="s">
        <v>321</v>
      </c>
      <c r="E289" s="589" t="s">
        <v>566</v>
      </c>
      <c r="F289" s="590" t="s">
        <v>567</v>
      </c>
      <c r="G289" s="591" t="s">
        <v>198</v>
      </c>
      <c r="H289" s="592">
        <v>3.0000000000000001E-3</v>
      </c>
      <c r="I289" s="99"/>
      <c r="J289" s="100">
        <f>ROUND(I289*H289,0)</f>
        <v>0</v>
      </c>
      <c r="K289" s="590" t="s">
        <v>199</v>
      </c>
      <c r="L289" s="101"/>
      <c r="M289" s="102" t="s">
        <v>3</v>
      </c>
      <c r="N289" s="103" t="s">
        <v>48</v>
      </c>
      <c r="O289" s="22"/>
      <c r="P289" s="84">
        <f>O289*H289</f>
        <v>0</v>
      </c>
      <c r="Q289" s="84">
        <v>0.55000000000000004</v>
      </c>
      <c r="R289" s="84">
        <f>Q289*H289</f>
        <v>1.6500000000000002E-3</v>
      </c>
      <c r="S289" s="84">
        <v>0</v>
      </c>
      <c r="T289" s="85">
        <f>S289*H289</f>
        <v>0</v>
      </c>
      <c r="AR289" s="17" t="s">
        <v>373</v>
      </c>
      <c r="AT289" s="17" t="s">
        <v>321</v>
      </c>
      <c r="AU289" s="17" t="s">
        <v>84</v>
      </c>
      <c r="AY289" s="17" t="s">
        <v>193</v>
      </c>
      <c r="BE289" s="86">
        <f>IF(N289="základní",J289,0)</f>
        <v>0</v>
      </c>
      <c r="BF289" s="86">
        <f>IF(N289="snížená",J289,0)</f>
        <v>0</v>
      </c>
      <c r="BG289" s="86">
        <f>IF(N289="zákl. přenesená",J289,0)</f>
        <v>0</v>
      </c>
      <c r="BH289" s="86">
        <f>IF(N289="sníž. přenesená",J289,0)</f>
        <v>0</v>
      </c>
      <c r="BI289" s="86">
        <f>IF(N289="nulová",J289,0)</f>
        <v>0</v>
      </c>
      <c r="BJ289" s="17" t="s">
        <v>9</v>
      </c>
      <c r="BK289" s="86">
        <f>ROUND(I289*H289,0)</f>
        <v>0</v>
      </c>
      <c r="BL289" s="17" t="s">
        <v>281</v>
      </c>
      <c r="BM289" s="17" t="s">
        <v>568</v>
      </c>
    </row>
    <row r="290" spans="1:65" s="11" customFormat="1" x14ac:dyDescent="0.3">
      <c r="A290" s="570"/>
      <c r="B290" s="571"/>
      <c r="C290" s="570"/>
      <c r="D290" s="578" t="s">
        <v>202</v>
      </c>
      <c r="E290" s="585" t="s">
        <v>3</v>
      </c>
      <c r="F290" s="586" t="s">
        <v>569</v>
      </c>
      <c r="G290" s="570"/>
      <c r="H290" s="587">
        <v>3.0000000000000001E-3</v>
      </c>
      <c r="I290" s="89"/>
      <c r="J290" s="89"/>
      <c r="K290" s="570"/>
      <c r="L290" s="87"/>
      <c r="M290" s="90"/>
      <c r="N290" s="91"/>
      <c r="O290" s="91"/>
      <c r="P290" s="91"/>
      <c r="Q290" s="91"/>
      <c r="R290" s="91"/>
      <c r="S290" s="91"/>
      <c r="T290" s="92"/>
      <c r="AT290" s="88" t="s">
        <v>202</v>
      </c>
      <c r="AU290" s="88" t="s">
        <v>84</v>
      </c>
      <c r="AV290" s="11" t="s">
        <v>84</v>
      </c>
      <c r="AW290" s="11" t="s">
        <v>41</v>
      </c>
      <c r="AX290" s="11" t="s">
        <v>9</v>
      </c>
      <c r="AY290" s="88" t="s">
        <v>193</v>
      </c>
    </row>
    <row r="291" spans="1:65" s="1" customFormat="1" ht="22.5" customHeight="1" x14ac:dyDescent="0.3">
      <c r="A291" s="550"/>
      <c r="B291" s="503"/>
      <c r="C291" s="564" t="s">
        <v>570</v>
      </c>
      <c r="D291" s="564" t="s">
        <v>195</v>
      </c>
      <c r="E291" s="565" t="s">
        <v>571</v>
      </c>
      <c r="F291" s="569" t="s">
        <v>572</v>
      </c>
      <c r="G291" s="567" t="s">
        <v>212</v>
      </c>
      <c r="H291" s="568">
        <v>2E-3</v>
      </c>
      <c r="I291" s="80"/>
      <c r="J291" s="81">
        <f>ROUND(I291*H291,0)</f>
        <v>0</v>
      </c>
      <c r="K291" s="569" t="s">
        <v>199</v>
      </c>
      <c r="L291" s="21"/>
      <c r="M291" s="82" t="s">
        <v>3</v>
      </c>
      <c r="N291" s="83" t="s">
        <v>48</v>
      </c>
      <c r="O291" s="22"/>
      <c r="P291" s="84">
        <f>O291*H291</f>
        <v>0</v>
      </c>
      <c r="Q291" s="84">
        <v>0</v>
      </c>
      <c r="R291" s="84">
        <f>Q291*H291</f>
        <v>0</v>
      </c>
      <c r="S291" s="84">
        <v>0</v>
      </c>
      <c r="T291" s="85">
        <f>S291*H291</f>
        <v>0</v>
      </c>
      <c r="AR291" s="17" t="s">
        <v>281</v>
      </c>
      <c r="AT291" s="17" t="s">
        <v>195</v>
      </c>
      <c r="AU291" s="17" t="s">
        <v>84</v>
      </c>
      <c r="AY291" s="17" t="s">
        <v>193</v>
      </c>
      <c r="BE291" s="86">
        <f>IF(N291="základní",J291,0)</f>
        <v>0</v>
      </c>
      <c r="BF291" s="86">
        <f>IF(N291="snížená",J291,0)</f>
        <v>0</v>
      </c>
      <c r="BG291" s="86">
        <f>IF(N291="zákl. přenesená",J291,0)</f>
        <v>0</v>
      </c>
      <c r="BH291" s="86">
        <f>IF(N291="sníž. přenesená",J291,0)</f>
        <v>0</v>
      </c>
      <c r="BI291" s="86">
        <f>IF(N291="nulová",J291,0)</f>
        <v>0</v>
      </c>
      <c r="BJ291" s="17" t="s">
        <v>9</v>
      </c>
      <c r="BK291" s="86">
        <f>ROUND(I291*H291,0)</f>
        <v>0</v>
      </c>
      <c r="BL291" s="17" t="s">
        <v>281</v>
      </c>
      <c r="BM291" s="17" t="s">
        <v>573</v>
      </c>
    </row>
    <row r="292" spans="1:65" s="1" customFormat="1" ht="22.5" customHeight="1" x14ac:dyDescent="0.3">
      <c r="A292" s="550"/>
      <c r="B292" s="503"/>
      <c r="C292" s="564" t="s">
        <v>524</v>
      </c>
      <c r="D292" s="564" t="s">
        <v>195</v>
      </c>
      <c r="E292" s="565" t="s">
        <v>574</v>
      </c>
      <c r="F292" s="569" t="s">
        <v>575</v>
      </c>
      <c r="G292" s="567" t="s">
        <v>212</v>
      </c>
      <c r="H292" s="568">
        <v>2E-3</v>
      </c>
      <c r="I292" s="80"/>
      <c r="J292" s="81">
        <f>ROUND(I292*H292,0)</f>
        <v>0</v>
      </c>
      <c r="K292" s="569" t="s">
        <v>199</v>
      </c>
      <c r="L292" s="21"/>
      <c r="M292" s="82" t="s">
        <v>3</v>
      </c>
      <c r="N292" s="83" t="s">
        <v>48</v>
      </c>
      <c r="O292" s="22"/>
      <c r="P292" s="84">
        <f>O292*H292</f>
        <v>0</v>
      </c>
      <c r="Q292" s="84">
        <v>0</v>
      </c>
      <c r="R292" s="84">
        <f>Q292*H292</f>
        <v>0</v>
      </c>
      <c r="S292" s="84">
        <v>0</v>
      </c>
      <c r="T292" s="85">
        <f>S292*H292</f>
        <v>0</v>
      </c>
      <c r="AR292" s="17" t="s">
        <v>281</v>
      </c>
      <c r="AT292" s="17" t="s">
        <v>195</v>
      </c>
      <c r="AU292" s="17" t="s">
        <v>84</v>
      </c>
      <c r="AY292" s="17" t="s">
        <v>193</v>
      </c>
      <c r="BE292" s="86">
        <f>IF(N292="základní",J292,0)</f>
        <v>0</v>
      </c>
      <c r="BF292" s="86">
        <f>IF(N292="snížená",J292,0)</f>
        <v>0</v>
      </c>
      <c r="BG292" s="86">
        <f>IF(N292="zákl. přenesená",J292,0)</f>
        <v>0</v>
      </c>
      <c r="BH292" s="86">
        <f>IF(N292="sníž. přenesená",J292,0)</f>
        <v>0</v>
      </c>
      <c r="BI292" s="86">
        <f>IF(N292="nulová",J292,0)</f>
        <v>0</v>
      </c>
      <c r="BJ292" s="17" t="s">
        <v>9</v>
      </c>
      <c r="BK292" s="86">
        <f>ROUND(I292*H292,0)</f>
        <v>0</v>
      </c>
      <c r="BL292" s="17" t="s">
        <v>281</v>
      </c>
      <c r="BM292" s="17" t="s">
        <v>576</v>
      </c>
    </row>
    <row r="293" spans="1:65" s="10" customFormat="1" ht="29.85" customHeight="1" x14ac:dyDescent="0.3">
      <c r="A293" s="558"/>
      <c r="B293" s="559"/>
      <c r="C293" s="558"/>
      <c r="D293" s="562" t="s">
        <v>76</v>
      </c>
      <c r="E293" s="563" t="s">
        <v>577</v>
      </c>
      <c r="F293" s="563" t="s">
        <v>578</v>
      </c>
      <c r="G293" s="558"/>
      <c r="H293" s="558"/>
      <c r="I293" s="73"/>
      <c r="J293" s="482">
        <f>BK293</f>
        <v>0</v>
      </c>
      <c r="K293" s="558"/>
      <c r="L293" s="71"/>
      <c r="M293" s="74"/>
      <c r="N293" s="75"/>
      <c r="O293" s="75"/>
      <c r="P293" s="76">
        <f>SUM(P294:P410)</f>
        <v>0</v>
      </c>
      <c r="Q293" s="75"/>
      <c r="R293" s="76">
        <f>SUM(R294:R410)</f>
        <v>16.77277659164</v>
      </c>
      <c r="S293" s="75"/>
      <c r="T293" s="77">
        <f>SUM(T294:T410)</f>
        <v>1.486944</v>
      </c>
      <c r="AR293" s="72" t="s">
        <v>84</v>
      </c>
      <c r="AT293" s="78" t="s">
        <v>76</v>
      </c>
      <c r="AU293" s="78" t="s">
        <v>9</v>
      </c>
      <c r="AY293" s="72" t="s">
        <v>193</v>
      </c>
      <c r="BK293" s="79">
        <f>SUM(BK294:BK410)</f>
        <v>0</v>
      </c>
    </row>
    <row r="294" spans="1:65" s="1" customFormat="1" ht="31.5" customHeight="1" x14ac:dyDescent="0.3">
      <c r="A294" s="550"/>
      <c r="B294" s="503"/>
      <c r="C294" s="564" t="s">
        <v>531</v>
      </c>
      <c r="D294" s="564" t="s">
        <v>195</v>
      </c>
      <c r="E294" s="565" t="s">
        <v>579</v>
      </c>
      <c r="F294" s="569" t="s">
        <v>580</v>
      </c>
      <c r="G294" s="567" t="s">
        <v>254</v>
      </c>
      <c r="H294" s="568">
        <v>86.4</v>
      </c>
      <c r="I294" s="80"/>
      <c r="J294" s="81">
        <f>ROUND(I294*H294,0)</f>
        <v>0</v>
      </c>
      <c r="K294" s="569" t="s">
        <v>199</v>
      </c>
      <c r="L294" s="21"/>
      <c r="M294" s="82" t="s">
        <v>3</v>
      </c>
      <c r="N294" s="83" t="s">
        <v>48</v>
      </c>
      <c r="O294" s="22"/>
      <c r="P294" s="84">
        <f>O294*H294</f>
        <v>0</v>
      </c>
      <c r="Q294" s="84">
        <v>0</v>
      </c>
      <c r="R294" s="84">
        <f>Q294*H294</f>
        <v>0</v>
      </c>
      <c r="S294" s="84">
        <v>1.721E-2</v>
      </c>
      <c r="T294" s="85">
        <f>S294*H294</f>
        <v>1.486944</v>
      </c>
      <c r="AR294" s="17" t="s">
        <v>281</v>
      </c>
      <c r="AT294" s="17" t="s">
        <v>195</v>
      </c>
      <c r="AU294" s="17" t="s">
        <v>84</v>
      </c>
      <c r="AY294" s="17" t="s">
        <v>193</v>
      </c>
      <c r="BE294" s="86">
        <f>IF(N294="základní",J294,0)</f>
        <v>0</v>
      </c>
      <c r="BF294" s="86">
        <f>IF(N294="snížená",J294,0)</f>
        <v>0</v>
      </c>
      <c r="BG294" s="86">
        <f>IF(N294="zákl. přenesená",J294,0)</f>
        <v>0</v>
      </c>
      <c r="BH294" s="86">
        <f>IF(N294="sníž. přenesená",J294,0)</f>
        <v>0</v>
      </c>
      <c r="BI294" s="86">
        <f>IF(N294="nulová",J294,0)</f>
        <v>0</v>
      </c>
      <c r="BJ294" s="17" t="s">
        <v>9</v>
      </c>
      <c r="BK294" s="86">
        <f>ROUND(I294*H294,0)</f>
        <v>0</v>
      </c>
      <c r="BL294" s="17" t="s">
        <v>281</v>
      </c>
      <c r="BM294" s="17" t="s">
        <v>581</v>
      </c>
    </row>
    <row r="295" spans="1:65" s="11" customFormat="1" x14ac:dyDescent="0.3">
      <c r="A295" s="570"/>
      <c r="B295" s="571"/>
      <c r="C295" s="570"/>
      <c r="D295" s="578" t="s">
        <v>202</v>
      </c>
      <c r="E295" s="585" t="s">
        <v>3</v>
      </c>
      <c r="F295" s="586" t="s">
        <v>582</v>
      </c>
      <c r="G295" s="570"/>
      <c r="H295" s="587">
        <v>86.4</v>
      </c>
      <c r="I295" s="89"/>
      <c r="J295" s="89"/>
      <c r="K295" s="570"/>
      <c r="L295" s="87"/>
      <c r="M295" s="90"/>
      <c r="N295" s="91"/>
      <c r="O295" s="91"/>
      <c r="P295" s="91"/>
      <c r="Q295" s="91"/>
      <c r="R295" s="91"/>
      <c r="S295" s="91"/>
      <c r="T295" s="92"/>
      <c r="AT295" s="88" t="s">
        <v>202</v>
      </c>
      <c r="AU295" s="88" t="s">
        <v>84</v>
      </c>
      <c r="AV295" s="11" t="s">
        <v>84</v>
      </c>
      <c r="AW295" s="11" t="s">
        <v>41</v>
      </c>
      <c r="AX295" s="11" t="s">
        <v>9</v>
      </c>
      <c r="AY295" s="88" t="s">
        <v>193</v>
      </c>
    </row>
    <row r="296" spans="1:65" s="1" customFormat="1" ht="22.5" customHeight="1" x14ac:dyDescent="0.3">
      <c r="A296" s="550"/>
      <c r="B296" s="503"/>
      <c r="C296" s="564" t="s">
        <v>583</v>
      </c>
      <c r="D296" s="564" t="s">
        <v>195</v>
      </c>
      <c r="E296" s="565" t="s">
        <v>584</v>
      </c>
      <c r="F296" s="569" t="s">
        <v>585</v>
      </c>
      <c r="G296" s="567" t="s">
        <v>254</v>
      </c>
      <c r="H296" s="568">
        <v>5.28</v>
      </c>
      <c r="I296" s="80"/>
      <c r="J296" s="81">
        <f>ROUND(I296*H296,0)</f>
        <v>0</v>
      </c>
      <c r="K296" s="569" t="s">
        <v>199</v>
      </c>
      <c r="L296" s="21"/>
      <c r="M296" s="82" t="s">
        <v>3</v>
      </c>
      <c r="N296" s="83" t="s">
        <v>48</v>
      </c>
      <c r="O296" s="22"/>
      <c r="P296" s="84">
        <f>O296*H296</f>
        <v>0</v>
      </c>
      <c r="Q296" s="84">
        <v>2.4775060000000002E-2</v>
      </c>
      <c r="R296" s="84">
        <f>Q296*H296</f>
        <v>0.13081231680000002</v>
      </c>
      <c r="S296" s="84">
        <v>0</v>
      </c>
      <c r="T296" s="85">
        <f>S296*H296</f>
        <v>0</v>
      </c>
      <c r="AR296" s="17" t="s">
        <v>281</v>
      </c>
      <c r="AT296" s="17" t="s">
        <v>195</v>
      </c>
      <c r="AU296" s="17" t="s">
        <v>84</v>
      </c>
      <c r="AY296" s="17" t="s">
        <v>193</v>
      </c>
      <c r="BE296" s="86">
        <f>IF(N296="základní",J296,0)</f>
        <v>0</v>
      </c>
      <c r="BF296" s="86">
        <f>IF(N296="snížená",J296,0)</f>
        <v>0</v>
      </c>
      <c r="BG296" s="86">
        <f>IF(N296="zákl. přenesená",J296,0)</f>
        <v>0</v>
      </c>
      <c r="BH296" s="86">
        <f>IF(N296="sníž. přenesená",J296,0)</f>
        <v>0</v>
      </c>
      <c r="BI296" s="86">
        <f>IF(N296="nulová",J296,0)</f>
        <v>0</v>
      </c>
      <c r="BJ296" s="17" t="s">
        <v>9</v>
      </c>
      <c r="BK296" s="86">
        <f>ROUND(I296*H296,0)</f>
        <v>0</v>
      </c>
      <c r="BL296" s="17" t="s">
        <v>281</v>
      </c>
      <c r="BM296" s="17" t="s">
        <v>586</v>
      </c>
    </row>
    <row r="297" spans="1:65" s="11" customFormat="1" x14ac:dyDescent="0.3">
      <c r="A297" s="570"/>
      <c r="B297" s="571"/>
      <c r="C297" s="570"/>
      <c r="D297" s="572" t="s">
        <v>202</v>
      </c>
      <c r="E297" s="573" t="s">
        <v>3</v>
      </c>
      <c r="F297" s="574" t="s">
        <v>587</v>
      </c>
      <c r="G297" s="570"/>
      <c r="H297" s="575">
        <v>2.08</v>
      </c>
      <c r="I297" s="89"/>
      <c r="J297" s="89"/>
      <c r="K297" s="570"/>
      <c r="L297" s="87"/>
      <c r="M297" s="90"/>
      <c r="N297" s="91"/>
      <c r="O297" s="91"/>
      <c r="P297" s="91"/>
      <c r="Q297" s="91"/>
      <c r="R297" s="91"/>
      <c r="S297" s="91"/>
      <c r="T297" s="92"/>
      <c r="AT297" s="88" t="s">
        <v>202</v>
      </c>
      <c r="AU297" s="88" t="s">
        <v>84</v>
      </c>
      <c r="AV297" s="11" t="s">
        <v>84</v>
      </c>
      <c r="AW297" s="11" t="s">
        <v>41</v>
      </c>
      <c r="AX297" s="11" t="s">
        <v>77</v>
      </c>
      <c r="AY297" s="88" t="s">
        <v>193</v>
      </c>
    </row>
    <row r="298" spans="1:65" s="11" customFormat="1" x14ac:dyDescent="0.3">
      <c r="A298" s="570"/>
      <c r="B298" s="571"/>
      <c r="C298" s="570"/>
      <c r="D298" s="572" t="s">
        <v>202</v>
      </c>
      <c r="E298" s="573" t="s">
        <v>3</v>
      </c>
      <c r="F298" s="574" t="s">
        <v>588</v>
      </c>
      <c r="G298" s="570"/>
      <c r="H298" s="575">
        <v>3.2</v>
      </c>
      <c r="I298" s="89"/>
      <c r="J298" s="89"/>
      <c r="K298" s="570"/>
      <c r="L298" s="87"/>
      <c r="M298" s="90"/>
      <c r="N298" s="91"/>
      <c r="O298" s="91"/>
      <c r="P298" s="91"/>
      <c r="Q298" s="91"/>
      <c r="R298" s="91"/>
      <c r="S298" s="91"/>
      <c r="T298" s="92"/>
      <c r="AT298" s="88" t="s">
        <v>202</v>
      </c>
      <c r="AU298" s="88" t="s">
        <v>84</v>
      </c>
      <c r="AV298" s="11" t="s">
        <v>84</v>
      </c>
      <c r="AW298" s="11" t="s">
        <v>41</v>
      </c>
      <c r="AX298" s="11" t="s">
        <v>77</v>
      </c>
      <c r="AY298" s="88" t="s">
        <v>193</v>
      </c>
    </row>
    <row r="299" spans="1:65" s="12" customFormat="1" x14ac:dyDescent="0.3">
      <c r="A299" s="576"/>
      <c r="B299" s="577"/>
      <c r="C299" s="576"/>
      <c r="D299" s="578" t="s">
        <v>202</v>
      </c>
      <c r="E299" s="579" t="s">
        <v>3</v>
      </c>
      <c r="F299" s="580" t="s">
        <v>589</v>
      </c>
      <c r="G299" s="576"/>
      <c r="H299" s="581">
        <v>5.28</v>
      </c>
      <c r="I299" s="94"/>
      <c r="J299" s="94"/>
      <c r="K299" s="576"/>
      <c r="L299" s="93"/>
      <c r="M299" s="95"/>
      <c r="N299" s="96"/>
      <c r="O299" s="96"/>
      <c r="P299" s="96"/>
      <c r="Q299" s="96"/>
      <c r="R299" s="96"/>
      <c r="S299" s="96"/>
      <c r="T299" s="97"/>
      <c r="AT299" s="98" t="s">
        <v>202</v>
      </c>
      <c r="AU299" s="98" t="s">
        <v>84</v>
      </c>
      <c r="AV299" s="12" t="s">
        <v>205</v>
      </c>
      <c r="AW299" s="12" t="s">
        <v>41</v>
      </c>
      <c r="AX299" s="12" t="s">
        <v>9</v>
      </c>
      <c r="AY299" s="98" t="s">
        <v>193</v>
      </c>
    </row>
    <row r="300" spans="1:65" s="1" customFormat="1" ht="22.5" customHeight="1" x14ac:dyDescent="0.3">
      <c r="A300" s="550"/>
      <c r="B300" s="503"/>
      <c r="C300" s="564" t="s">
        <v>590</v>
      </c>
      <c r="D300" s="564" t="s">
        <v>195</v>
      </c>
      <c r="E300" s="565" t="s">
        <v>591</v>
      </c>
      <c r="F300" s="569" t="s">
        <v>592</v>
      </c>
      <c r="G300" s="567" t="s">
        <v>254</v>
      </c>
      <c r="H300" s="568">
        <v>7.4119999999999999</v>
      </c>
      <c r="I300" s="80"/>
      <c r="J300" s="81">
        <f>ROUND(I300*H300,0)</f>
        <v>0</v>
      </c>
      <c r="K300" s="569" t="s">
        <v>199</v>
      </c>
      <c r="L300" s="21"/>
      <c r="M300" s="82" t="s">
        <v>3</v>
      </c>
      <c r="N300" s="83" t="s">
        <v>48</v>
      </c>
      <c r="O300" s="22"/>
      <c r="P300" s="84">
        <f>O300*H300</f>
        <v>0</v>
      </c>
      <c r="Q300" s="84">
        <v>4.535906E-2</v>
      </c>
      <c r="R300" s="84">
        <f>Q300*H300</f>
        <v>0.33620135272000001</v>
      </c>
      <c r="S300" s="84">
        <v>0</v>
      </c>
      <c r="T300" s="85">
        <f>S300*H300</f>
        <v>0</v>
      </c>
      <c r="AR300" s="17" t="s">
        <v>281</v>
      </c>
      <c r="AT300" s="17" t="s">
        <v>195</v>
      </c>
      <c r="AU300" s="17" t="s">
        <v>84</v>
      </c>
      <c r="AY300" s="17" t="s">
        <v>193</v>
      </c>
      <c r="BE300" s="86">
        <f>IF(N300="základní",J300,0)</f>
        <v>0</v>
      </c>
      <c r="BF300" s="86">
        <f>IF(N300="snížená",J300,0)</f>
        <v>0</v>
      </c>
      <c r="BG300" s="86">
        <f>IF(N300="zákl. přenesená",J300,0)</f>
        <v>0</v>
      </c>
      <c r="BH300" s="86">
        <f>IF(N300="sníž. přenesená",J300,0)</f>
        <v>0</v>
      </c>
      <c r="BI300" s="86">
        <f>IF(N300="nulová",J300,0)</f>
        <v>0</v>
      </c>
      <c r="BJ300" s="17" t="s">
        <v>9</v>
      </c>
      <c r="BK300" s="86">
        <f>ROUND(I300*H300,0)</f>
        <v>0</v>
      </c>
      <c r="BL300" s="17" t="s">
        <v>281</v>
      </c>
      <c r="BM300" s="17" t="s">
        <v>593</v>
      </c>
    </row>
    <row r="301" spans="1:65" s="11" customFormat="1" x14ac:dyDescent="0.3">
      <c r="A301" s="570"/>
      <c r="B301" s="571"/>
      <c r="C301" s="570"/>
      <c r="D301" s="572" t="s">
        <v>202</v>
      </c>
      <c r="E301" s="573" t="s">
        <v>3</v>
      </c>
      <c r="F301" s="574" t="s">
        <v>594</v>
      </c>
      <c r="G301" s="570"/>
      <c r="H301" s="575">
        <v>7.4119999999999999</v>
      </c>
      <c r="I301" s="89"/>
      <c r="J301" s="89"/>
      <c r="K301" s="570"/>
      <c r="L301" s="87"/>
      <c r="M301" s="90"/>
      <c r="N301" s="91"/>
      <c r="O301" s="91"/>
      <c r="P301" s="91"/>
      <c r="Q301" s="91"/>
      <c r="R301" s="91"/>
      <c r="S301" s="91"/>
      <c r="T301" s="92"/>
      <c r="AT301" s="88" t="s">
        <v>202</v>
      </c>
      <c r="AU301" s="88" t="s">
        <v>84</v>
      </c>
      <c r="AV301" s="11" t="s">
        <v>84</v>
      </c>
      <c r="AW301" s="11" t="s">
        <v>41</v>
      </c>
      <c r="AX301" s="11" t="s">
        <v>77</v>
      </c>
      <c r="AY301" s="88" t="s">
        <v>193</v>
      </c>
    </row>
    <row r="302" spans="1:65" s="12" customFormat="1" x14ac:dyDescent="0.3">
      <c r="A302" s="576"/>
      <c r="B302" s="577"/>
      <c r="C302" s="576"/>
      <c r="D302" s="578" t="s">
        <v>202</v>
      </c>
      <c r="E302" s="579" t="s">
        <v>100</v>
      </c>
      <c r="F302" s="580" t="s">
        <v>221</v>
      </c>
      <c r="G302" s="576"/>
      <c r="H302" s="581">
        <v>7.4119999999999999</v>
      </c>
      <c r="I302" s="94"/>
      <c r="J302" s="94"/>
      <c r="K302" s="576"/>
      <c r="L302" s="93"/>
      <c r="M302" s="95"/>
      <c r="N302" s="96"/>
      <c r="O302" s="96"/>
      <c r="P302" s="96"/>
      <c r="Q302" s="96"/>
      <c r="R302" s="96"/>
      <c r="S302" s="96"/>
      <c r="T302" s="97"/>
      <c r="AT302" s="98" t="s">
        <v>202</v>
      </c>
      <c r="AU302" s="98" t="s">
        <v>84</v>
      </c>
      <c r="AV302" s="12" t="s">
        <v>205</v>
      </c>
      <c r="AW302" s="12" t="s">
        <v>41</v>
      </c>
      <c r="AX302" s="12" t="s">
        <v>9</v>
      </c>
      <c r="AY302" s="98" t="s">
        <v>193</v>
      </c>
    </row>
    <row r="303" spans="1:65" s="1" customFormat="1" ht="22.5" customHeight="1" x14ac:dyDescent="0.3">
      <c r="A303" s="550"/>
      <c r="B303" s="503"/>
      <c r="C303" s="588" t="s">
        <v>595</v>
      </c>
      <c r="D303" s="588" t="s">
        <v>321</v>
      </c>
      <c r="E303" s="589" t="s">
        <v>596</v>
      </c>
      <c r="F303" s="590" t="s">
        <v>597</v>
      </c>
      <c r="G303" s="591" t="s">
        <v>232</v>
      </c>
      <c r="H303" s="592">
        <v>4.05</v>
      </c>
      <c r="I303" s="99"/>
      <c r="J303" s="100">
        <f>ROUND(I303*H303,0)</f>
        <v>0</v>
      </c>
      <c r="K303" s="590" t="s">
        <v>199</v>
      </c>
      <c r="L303" s="101"/>
      <c r="M303" s="102" t="s">
        <v>3</v>
      </c>
      <c r="N303" s="103" t="s">
        <v>48</v>
      </c>
      <c r="O303" s="22"/>
      <c r="P303" s="84">
        <f>O303*H303</f>
        <v>0</v>
      </c>
      <c r="Q303" s="84">
        <v>1.82E-3</v>
      </c>
      <c r="R303" s="84">
        <f>Q303*H303</f>
        <v>7.3709999999999999E-3</v>
      </c>
      <c r="S303" s="84">
        <v>0</v>
      </c>
      <c r="T303" s="85">
        <f>S303*H303</f>
        <v>0</v>
      </c>
      <c r="AR303" s="17" t="s">
        <v>373</v>
      </c>
      <c r="AT303" s="17" t="s">
        <v>321</v>
      </c>
      <c r="AU303" s="17" t="s">
        <v>84</v>
      </c>
      <c r="AY303" s="17" t="s">
        <v>193</v>
      </c>
      <c r="BE303" s="86">
        <f>IF(N303="základní",J303,0)</f>
        <v>0</v>
      </c>
      <c r="BF303" s="86">
        <f>IF(N303="snížená",J303,0)</f>
        <v>0</v>
      </c>
      <c r="BG303" s="86">
        <f>IF(N303="zákl. přenesená",J303,0)</f>
        <v>0</v>
      </c>
      <c r="BH303" s="86">
        <f>IF(N303="sníž. přenesená",J303,0)</f>
        <v>0</v>
      </c>
      <c r="BI303" s="86">
        <f>IF(N303="nulová",J303,0)</f>
        <v>0</v>
      </c>
      <c r="BJ303" s="17" t="s">
        <v>9</v>
      </c>
      <c r="BK303" s="86">
        <f>ROUND(I303*H303,0)</f>
        <v>0</v>
      </c>
      <c r="BL303" s="17" t="s">
        <v>281</v>
      </c>
      <c r="BM303" s="17" t="s">
        <v>598</v>
      </c>
    </row>
    <row r="304" spans="1:65" s="11" customFormat="1" x14ac:dyDescent="0.3">
      <c r="A304" s="570"/>
      <c r="B304" s="571"/>
      <c r="C304" s="570"/>
      <c r="D304" s="578" t="s">
        <v>202</v>
      </c>
      <c r="E304" s="585" t="s">
        <v>3</v>
      </c>
      <c r="F304" s="586" t="s">
        <v>599</v>
      </c>
      <c r="G304" s="570"/>
      <c r="H304" s="587">
        <v>4.05</v>
      </c>
      <c r="I304" s="89"/>
      <c r="J304" s="89"/>
      <c r="K304" s="570"/>
      <c r="L304" s="87"/>
      <c r="M304" s="90"/>
      <c r="N304" s="91"/>
      <c r="O304" s="91"/>
      <c r="P304" s="91"/>
      <c r="Q304" s="91"/>
      <c r="R304" s="91"/>
      <c r="S304" s="91"/>
      <c r="T304" s="92"/>
      <c r="AT304" s="88" t="s">
        <v>202</v>
      </c>
      <c r="AU304" s="88" t="s">
        <v>84</v>
      </c>
      <c r="AV304" s="11" t="s">
        <v>84</v>
      </c>
      <c r="AW304" s="11" t="s">
        <v>41</v>
      </c>
      <c r="AX304" s="11" t="s">
        <v>9</v>
      </c>
      <c r="AY304" s="88" t="s">
        <v>193</v>
      </c>
    </row>
    <row r="305" spans="1:65" s="1" customFormat="1" ht="22.5" customHeight="1" x14ac:dyDescent="0.3">
      <c r="A305" s="550"/>
      <c r="B305" s="503"/>
      <c r="C305" s="564" t="s">
        <v>600</v>
      </c>
      <c r="D305" s="564" t="s">
        <v>195</v>
      </c>
      <c r="E305" s="565" t="s">
        <v>601</v>
      </c>
      <c r="F305" s="569" t="s">
        <v>602</v>
      </c>
      <c r="G305" s="567" t="s">
        <v>254</v>
      </c>
      <c r="H305" s="568">
        <v>19.062000000000001</v>
      </c>
      <c r="I305" s="80"/>
      <c r="J305" s="81">
        <f>ROUND(I305*H305,0)</f>
        <v>0</v>
      </c>
      <c r="K305" s="569" t="s">
        <v>199</v>
      </c>
      <c r="L305" s="21"/>
      <c r="M305" s="82" t="s">
        <v>3</v>
      </c>
      <c r="N305" s="83" t="s">
        <v>48</v>
      </c>
      <c r="O305" s="22"/>
      <c r="P305" s="84">
        <f>O305*H305</f>
        <v>0</v>
      </c>
      <c r="Q305" s="84">
        <v>4.7451260000000002E-2</v>
      </c>
      <c r="R305" s="84">
        <f>Q305*H305</f>
        <v>0.9045159181200001</v>
      </c>
      <c r="S305" s="84">
        <v>0</v>
      </c>
      <c r="T305" s="85">
        <f>S305*H305</f>
        <v>0</v>
      </c>
      <c r="AR305" s="17" t="s">
        <v>281</v>
      </c>
      <c r="AT305" s="17" t="s">
        <v>195</v>
      </c>
      <c r="AU305" s="17" t="s">
        <v>84</v>
      </c>
      <c r="AY305" s="17" t="s">
        <v>193</v>
      </c>
      <c r="BE305" s="86">
        <f>IF(N305="základní",J305,0)</f>
        <v>0</v>
      </c>
      <c r="BF305" s="86">
        <f>IF(N305="snížená",J305,0)</f>
        <v>0</v>
      </c>
      <c r="BG305" s="86">
        <f>IF(N305="zákl. přenesená",J305,0)</f>
        <v>0</v>
      </c>
      <c r="BH305" s="86">
        <f>IF(N305="sníž. přenesená",J305,0)</f>
        <v>0</v>
      </c>
      <c r="BI305" s="86">
        <f>IF(N305="nulová",J305,0)</f>
        <v>0</v>
      </c>
      <c r="BJ305" s="17" t="s">
        <v>9</v>
      </c>
      <c r="BK305" s="86">
        <f>ROUND(I305*H305,0)</f>
        <v>0</v>
      </c>
      <c r="BL305" s="17" t="s">
        <v>281</v>
      </c>
      <c r="BM305" s="17" t="s">
        <v>603</v>
      </c>
    </row>
    <row r="306" spans="1:65" s="11" customFormat="1" x14ac:dyDescent="0.3">
      <c r="A306" s="570"/>
      <c r="B306" s="571"/>
      <c r="C306" s="570"/>
      <c r="D306" s="572" t="s">
        <v>202</v>
      </c>
      <c r="E306" s="573" t="s">
        <v>3</v>
      </c>
      <c r="F306" s="574" t="s">
        <v>604</v>
      </c>
      <c r="G306" s="570"/>
      <c r="H306" s="575">
        <v>19.062000000000001</v>
      </c>
      <c r="I306" s="89"/>
      <c r="J306" s="89"/>
      <c r="K306" s="570"/>
      <c r="L306" s="87"/>
      <c r="M306" s="90"/>
      <c r="N306" s="91"/>
      <c r="O306" s="91"/>
      <c r="P306" s="91"/>
      <c r="Q306" s="91"/>
      <c r="R306" s="91"/>
      <c r="S306" s="91"/>
      <c r="T306" s="92"/>
      <c r="AT306" s="88" t="s">
        <v>202</v>
      </c>
      <c r="AU306" s="88" t="s">
        <v>84</v>
      </c>
      <c r="AV306" s="11" t="s">
        <v>84</v>
      </c>
      <c r="AW306" s="11" t="s">
        <v>41</v>
      </c>
      <c r="AX306" s="11" t="s">
        <v>77</v>
      </c>
      <c r="AY306" s="88" t="s">
        <v>193</v>
      </c>
    </row>
    <row r="307" spans="1:65" s="12" customFormat="1" x14ac:dyDescent="0.3">
      <c r="A307" s="576"/>
      <c r="B307" s="577"/>
      <c r="C307" s="576"/>
      <c r="D307" s="578" t="s">
        <v>202</v>
      </c>
      <c r="E307" s="579" t="s">
        <v>103</v>
      </c>
      <c r="F307" s="580" t="s">
        <v>605</v>
      </c>
      <c r="G307" s="576"/>
      <c r="H307" s="581">
        <v>19.062000000000001</v>
      </c>
      <c r="I307" s="94"/>
      <c r="J307" s="94"/>
      <c r="K307" s="576"/>
      <c r="L307" s="93"/>
      <c r="M307" s="95"/>
      <c r="N307" s="96"/>
      <c r="O307" s="96"/>
      <c r="P307" s="96"/>
      <c r="Q307" s="96"/>
      <c r="R307" s="96"/>
      <c r="S307" s="96"/>
      <c r="T307" s="97"/>
      <c r="AT307" s="98" t="s">
        <v>202</v>
      </c>
      <c r="AU307" s="98" t="s">
        <v>84</v>
      </c>
      <c r="AV307" s="12" t="s">
        <v>205</v>
      </c>
      <c r="AW307" s="12" t="s">
        <v>41</v>
      </c>
      <c r="AX307" s="12" t="s">
        <v>9</v>
      </c>
      <c r="AY307" s="98" t="s">
        <v>193</v>
      </c>
    </row>
    <row r="308" spans="1:65" s="1" customFormat="1" ht="31.5" customHeight="1" x14ac:dyDescent="0.3">
      <c r="A308" s="550"/>
      <c r="B308" s="503"/>
      <c r="C308" s="564" t="s">
        <v>606</v>
      </c>
      <c r="D308" s="564" t="s">
        <v>195</v>
      </c>
      <c r="E308" s="565" t="s">
        <v>607</v>
      </c>
      <c r="F308" s="569" t="s">
        <v>608</v>
      </c>
      <c r="G308" s="567" t="s">
        <v>254</v>
      </c>
      <c r="H308" s="568">
        <v>30.09</v>
      </c>
      <c r="I308" s="80"/>
      <c r="J308" s="81">
        <f>ROUND(I308*H308,0)</f>
        <v>0</v>
      </c>
      <c r="K308" s="569" t="s">
        <v>199</v>
      </c>
      <c r="L308" s="21"/>
      <c r="M308" s="82" t="s">
        <v>3</v>
      </c>
      <c r="N308" s="83" t="s">
        <v>48</v>
      </c>
      <c r="O308" s="22"/>
      <c r="P308" s="84">
        <f>O308*H308</f>
        <v>0</v>
      </c>
      <c r="Q308" s="84">
        <v>5.5929119999999999E-2</v>
      </c>
      <c r="R308" s="84">
        <f>Q308*H308</f>
        <v>1.6829072208</v>
      </c>
      <c r="S308" s="84">
        <v>0</v>
      </c>
      <c r="T308" s="85">
        <f>S308*H308</f>
        <v>0</v>
      </c>
      <c r="AR308" s="17" t="s">
        <v>281</v>
      </c>
      <c r="AT308" s="17" t="s">
        <v>195</v>
      </c>
      <c r="AU308" s="17" t="s">
        <v>84</v>
      </c>
      <c r="AY308" s="17" t="s">
        <v>193</v>
      </c>
      <c r="BE308" s="86">
        <f>IF(N308="základní",J308,0)</f>
        <v>0</v>
      </c>
      <c r="BF308" s="86">
        <f>IF(N308="snížená",J308,0)</f>
        <v>0</v>
      </c>
      <c r="BG308" s="86">
        <f>IF(N308="zákl. přenesená",J308,0)</f>
        <v>0</v>
      </c>
      <c r="BH308" s="86">
        <f>IF(N308="sníž. přenesená",J308,0)</f>
        <v>0</v>
      </c>
      <c r="BI308" s="86">
        <f>IF(N308="nulová",J308,0)</f>
        <v>0</v>
      </c>
      <c r="BJ308" s="17" t="s">
        <v>9</v>
      </c>
      <c r="BK308" s="86">
        <f>ROUND(I308*H308,0)</f>
        <v>0</v>
      </c>
      <c r="BL308" s="17" t="s">
        <v>281</v>
      </c>
      <c r="BM308" s="17" t="s">
        <v>609</v>
      </c>
    </row>
    <row r="309" spans="1:65" s="11" customFormat="1" x14ac:dyDescent="0.3">
      <c r="A309" s="570"/>
      <c r="B309" s="571"/>
      <c r="C309" s="570"/>
      <c r="D309" s="572" t="s">
        <v>202</v>
      </c>
      <c r="E309" s="573" t="s">
        <v>3</v>
      </c>
      <c r="F309" s="574" t="s">
        <v>610</v>
      </c>
      <c r="G309" s="570"/>
      <c r="H309" s="575">
        <v>13.143000000000001</v>
      </c>
      <c r="I309" s="89"/>
      <c r="J309" s="89"/>
      <c r="K309" s="570"/>
      <c r="L309" s="87"/>
      <c r="M309" s="90"/>
      <c r="N309" s="91"/>
      <c r="O309" s="91"/>
      <c r="P309" s="91"/>
      <c r="Q309" s="91"/>
      <c r="R309" s="91"/>
      <c r="S309" s="91"/>
      <c r="T309" s="92"/>
      <c r="AT309" s="88" t="s">
        <v>202</v>
      </c>
      <c r="AU309" s="88" t="s">
        <v>84</v>
      </c>
      <c r="AV309" s="11" t="s">
        <v>84</v>
      </c>
      <c r="AW309" s="11" t="s">
        <v>41</v>
      </c>
      <c r="AX309" s="11" t="s">
        <v>77</v>
      </c>
      <c r="AY309" s="88" t="s">
        <v>193</v>
      </c>
    </row>
    <row r="310" spans="1:65" s="11" customFormat="1" x14ac:dyDescent="0.3">
      <c r="A310" s="570"/>
      <c r="B310" s="571"/>
      <c r="C310" s="570"/>
      <c r="D310" s="572" t="s">
        <v>202</v>
      </c>
      <c r="E310" s="573" t="s">
        <v>3</v>
      </c>
      <c r="F310" s="574" t="s">
        <v>611</v>
      </c>
      <c r="G310" s="570"/>
      <c r="H310" s="575">
        <v>7.14</v>
      </c>
      <c r="I310" s="89"/>
      <c r="J310" s="89"/>
      <c r="K310" s="570"/>
      <c r="L310" s="87"/>
      <c r="M310" s="90"/>
      <c r="N310" s="91"/>
      <c r="O310" s="91"/>
      <c r="P310" s="91"/>
      <c r="Q310" s="91"/>
      <c r="R310" s="91"/>
      <c r="S310" s="91"/>
      <c r="T310" s="92"/>
      <c r="AT310" s="88" t="s">
        <v>202</v>
      </c>
      <c r="AU310" s="88" t="s">
        <v>84</v>
      </c>
      <c r="AV310" s="11" t="s">
        <v>84</v>
      </c>
      <c r="AW310" s="11" t="s">
        <v>41</v>
      </c>
      <c r="AX310" s="11" t="s">
        <v>77</v>
      </c>
      <c r="AY310" s="88" t="s">
        <v>193</v>
      </c>
    </row>
    <row r="311" spans="1:65" s="11" customFormat="1" x14ac:dyDescent="0.3">
      <c r="A311" s="570"/>
      <c r="B311" s="571"/>
      <c r="C311" s="570"/>
      <c r="D311" s="572" t="s">
        <v>202</v>
      </c>
      <c r="E311" s="573" t="s">
        <v>3</v>
      </c>
      <c r="F311" s="574" t="s">
        <v>612</v>
      </c>
      <c r="G311" s="570"/>
      <c r="H311" s="575">
        <v>8.1820000000000004</v>
      </c>
      <c r="I311" s="89"/>
      <c r="J311" s="89"/>
      <c r="K311" s="570"/>
      <c r="L311" s="87"/>
      <c r="M311" s="90"/>
      <c r="N311" s="91"/>
      <c r="O311" s="91"/>
      <c r="P311" s="91"/>
      <c r="Q311" s="91"/>
      <c r="R311" s="91"/>
      <c r="S311" s="91"/>
      <c r="T311" s="92"/>
      <c r="AT311" s="88" t="s">
        <v>202</v>
      </c>
      <c r="AU311" s="88" t="s">
        <v>84</v>
      </c>
      <c r="AV311" s="11" t="s">
        <v>84</v>
      </c>
      <c r="AW311" s="11" t="s">
        <v>41</v>
      </c>
      <c r="AX311" s="11" t="s">
        <v>77</v>
      </c>
      <c r="AY311" s="88" t="s">
        <v>193</v>
      </c>
    </row>
    <row r="312" spans="1:65" s="11" customFormat="1" x14ac:dyDescent="0.3">
      <c r="A312" s="570"/>
      <c r="B312" s="571"/>
      <c r="C312" s="570"/>
      <c r="D312" s="572" t="s">
        <v>202</v>
      </c>
      <c r="E312" s="573" t="s">
        <v>3</v>
      </c>
      <c r="F312" s="574" t="s">
        <v>613</v>
      </c>
      <c r="G312" s="570"/>
      <c r="H312" s="575">
        <v>1.625</v>
      </c>
      <c r="I312" s="89"/>
      <c r="J312" s="89"/>
      <c r="K312" s="570"/>
      <c r="L312" s="87"/>
      <c r="M312" s="90"/>
      <c r="N312" s="91"/>
      <c r="O312" s="91"/>
      <c r="P312" s="91"/>
      <c r="Q312" s="91"/>
      <c r="R312" s="91"/>
      <c r="S312" s="91"/>
      <c r="T312" s="92"/>
      <c r="AT312" s="88" t="s">
        <v>202</v>
      </c>
      <c r="AU312" s="88" t="s">
        <v>84</v>
      </c>
      <c r="AV312" s="11" t="s">
        <v>84</v>
      </c>
      <c r="AW312" s="11" t="s">
        <v>41</v>
      </c>
      <c r="AX312" s="11" t="s">
        <v>77</v>
      </c>
      <c r="AY312" s="88" t="s">
        <v>193</v>
      </c>
    </row>
    <row r="313" spans="1:65" s="12" customFormat="1" x14ac:dyDescent="0.3">
      <c r="A313" s="576"/>
      <c r="B313" s="577"/>
      <c r="C313" s="576"/>
      <c r="D313" s="578" t="s">
        <v>202</v>
      </c>
      <c r="E313" s="579" t="s">
        <v>107</v>
      </c>
      <c r="F313" s="580" t="s">
        <v>614</v>
      </c>
      <c r="G313" s="576"/>
      <c r="H313" s="581">
        <v>30.09</v>
      </c>
      <c r="I313" s="94"/>
      <c r="J313" s="94"/>
      <c r="K313" s="576"/>
      <c r="L313" s="93"/>
      <c r="M313" s="95"/>
      <c r="N313" s="96"/>
      <c r="O313" s="96"/>
      <c r="P313" s="96"/>
      <c r="Q313" s="96"/>
      <c r="R313" s="96"/>
      <c r="S313" s="96"/>
      <c r="T313" s="97"/>
      <c r="AT313" s="98" t="s">
        <v>202</v>
      </c>
      <c r="AU313" s="98" t="s">
        <v>84</v>
      </c>
      <c r="AV313" s="12" t="s">
        <v>205</v>
      </c>
      <c r="AW313" s="12" t="s">
        <v>41</v>
      </c>
      <c r="AX313" s="12" t="s">
        <v>9</v>
      </c>
      <c r="AY313" s="98" t="s">
        <v>193</v>
      </c>
    </row>
    <row r="314" spans="1:65" s="1" customFormat="1" ht="22.5" customHeight="1" x14ac:dyDescent="0.3">
      <c r="A314" s="550"/>
      <c r="B314" s="503"/>
      <c r="C314" s="564" t="s">
        <v>615</v>
      </c>
      <c r="D314" s="564" t="s">
        <v>195</v>
      </c>
      <c r="E314" s="565" t="s">
        <v>616</v>
      </c>
      <c r="F314" s="569" t="s">
        <v>617</v>
      </c>
      <c r="G314" s="567" t="s">
        <v>254</v>
      </c>
      <c r="H314" s="568">
        <v>56.564</v>
      </c>
      <c r="I314" s="80"/>
      <c r="J314" s="81">
        <f>ROUND(I314*H314,0)</f>
        <v>0</v>
      </c>
      <c r="K314" s="569" t="s">
        <v>199</v>
      </c>
      <c r="L314" s="21"/>
      <c r="M314" s="82" t="s">
        <v>3</v>
      </c>
      <c r="N314" s="83" t="s">
        <v>48</v>
      </c>
      <c r="O314" s="22"/>
      <c r="P314" s="84">
        <f>O314*H314</f>
        <v>0</v>
      </c>
      <c r="Q314" s="84">
        <v>2.0000000000000001E-4</v>
      </c>
      <c r="R314" s="84">
        <f>Q314*H314</f>
        <v>1.1312800000000001E-2</v>
      </c>
      <c r="S314" s="84">
        <v>0</v>
      </c>
      <c r="T314" s="85">
        <f>S314*H314</f>
        <v>0</v>
      </c>
      <c r="AR314" s="17" t="s">
        <v>281</v>
      </c>
      <c r="AT314" s="17" t="s">
        <v>195</v>
      </c>
      <c r="AU314" s="17" t="s">
        <v>84</v>
      </c>
      <c r="AY314" s="17" t="s">
        <v>193</v>
      </c>
      <c r="BE314" s="86">
        <f>IF(N314="základní",J314,0)</f>
        <v>0</v>
      </c>
      <c r="BF314" s="86">
        <f>IF(N314="snížená",J314,0)</f>
        <v>0</v>
      </c>
      <c r="BG314" s="86">
        <f>IF(N314="zákl. přenesená",J314,0)</f>
        <v>0</v>
      </c>
      <c r="BH314" s="86">
        <f>IF(N314="sníž. přenesená",J314,0)</f>
        <v>0</v>
      </c>
      <c r="BI314" s="86">
        <f>IF(N314="nulová",J314,0)</f>
        <v>0</v>
      </c>
      <c r="BJ314" s="17" t="s">
        <v>9</v>
      </c>
      <c r="BK314" s="86">
        <f>ROUND(I314*H314,0)</f>
        <v>0</v>
      </c>
      <c r="BL314" s="17" t="s">
        <v>281</v>
      </c>
      <c r="BM314" s="17" t="s">
        <v>618</v>
      </c>
    </row>
    <row r="315" spans="1:65" s="11" customFormat="1" x14ac:dyDescent="0.3">
      <c r="A315" s="570"/>
      <c r="B315" s="571"/>
      <c r="C315" s="570"/>
      <c r="D315" s="578" t="s">
        <v>202</v>
      </c>
      <c r="E315" s="585" t="s">
        <v>3</v>
      </c>
      <c r="F315" s="586" t="s">
        <v>619</v>
      </c>
      <c r="G315" s="570"/>
      <c r="H315" s="587">
        <v>56.564</v>
      </c>
      <c r="I315" s="89"/>
      <c r="J315" s="89"/>
      <c r="K315" s="570"/>
      <c r="L315" s="87"/>
      <c r="M315" s="90"/>
      <c r="N315" s="91"/>
      <c r="O315" s="91"/>
      <c r="P315" s="91"/>
      <c r="Q315" s="91"/>
      <c r="R315" s="91"/>
      <c r="S315" s="91"/>
      <c r="T315" s="92"/>
      <c r="AT315" s="88" t="s">
        <v>202</v>
      </c>
      <c r="AU315" s="88" t="s">
        <v>84</v>
      </c>
      <c r="AV315" s="11" t="s">
        <v>84</v>
      </c>
      <c r="AW315" s="11" t="s">
        <v>41</v>
      </c>
      <c r="AX315" s="11" t="s">
        <v>9</v>
      </c>
      <c r="AY315" s="88" t="s">
        <v>193</v>
      </c>
    </row>
    <row r="316" spans="1:65" s="1" customFormat="1" ht="31.5" customHeight="1" x14ac:dyDescent="0.3">
      <c r="A316" s="550"/>
      <c r="B316" s="503"/>
      <c r="C316" s="564" t="s">
        <v>620</v>
      </c>
      <c r="D316" s="564" t="s">
        <v>195</v>
      </c>
      <c r="E316" s="565" t="s">
        <v>621</v>
      </c>
      <c r="F316" s="569" t="s">
        <v>622</v>
      </c>
      <c r="G316" s="567" t="s">
        <v>254</v>
      </c>
      <c r="H316" s="568">
        <v>210.47300000000001</v>
      </c>
      <c r="I316" s="80"/>
      <c r="J316" s="81">
        <f>ROUND(I316*H316,0)</f>
        <v>0</v>
      </c>
      <c r="K316" s="569" t="s">
        <v>199</v>
      </c>
      <c r="L316" s="21"/>
      <c r="M316" s="82" t="s">
        <v>3</v>
      </c>
      <c r="N316" s="83" t="s">
        <v>48</v>
      </c>
      <c r="O316" s="22"/>
      <c r="P316" s="84">
        <f>O316*H316</f>
        <v>0</v>
      </c>
      <c r="Q316" s="84">
        <v>2.71576E-2</v>
      </c>
      <c r="R316" s="84">
        <f>Q316*H316</f>
        <v>5.7159415448000006</v>
      </c>
      <c r="S316" s="84">
        <v>0</v>
      </c>
      <c r="T316" s="85">
        <f>S316*H316</f>
        <v>0</v>
      </c>
      <c r="AR316" s="17" t="s">
        <v>281</v>
      </c>
      <c r="AT316" s="17" t="s">
        <v>195</v>
      </c>
      <c r="AU316" s="17" t="s">
        <v>84</v>
      </c>
      <c r="AY316" s="17" t="s">
        <v>193</v>
      </c>
      <c r="BE316" s="86">
        <f>IF(N316="základní",J316,0)</f>
        <v>0</v>
      </c>
      <c r="BF316" s="86">
        <f>IF(N316="snížená",J316,0)</f>
        <v>0</v>
      </c>
      <c r="BG316" s="86">
        <f>IF(N316="zákl. přenesená",J316,0)</f>
        <v>0</v>
      </c>
      <c r="BH316" s="86">
        <f>IF(N316="sníž. přenesená",J316,0)</f>
        <v>0</v>
      </c>
      <c r="BI316" s="86">
        <f>IF(N316="nulová",J316,0)</f>
        <v>0</v>
      </c>
      <c r="BJ316" s="17" t="s">
        <v>9</v>
      </c>
      <c r="BK316" s="86">
        <f>ROUND(I316*H316,0)</f>
        <v>0</v>
      </c>
      <c r="BL316" s="17" t="s">
        <v>281</v>
      </c>
      <c r="BM316" s="17" t="s">
        <v>623</v>
      </c>
    </row>
    <row r="317" spans="1:65" s="11" customFormat="1" x14ac:dyDescent="0.3">
      <c r="A317" s="570"/>
      <c r="B317" s="571"/>
      <c r="C317" s="570"/>
      <c r="D317" s="572" t="s">
        <v>202</v>
      </c>
      <c r="E317" s="573" t="s">
        <v>3</v>
      </c>
      <c r="F317" s="574" t="s">
        <v>624</v>
      </c>
      <c r="G317" s="570"/>
      <c r="H317" s="575">
        <v>198.79499999999999</v>
      </c>
      <c r="I317" s="89"/>
      <c r="J317" s="89"/>
      <c r="K317" s="570"/>
      <c r="L317" s="87"/>
      <c r="M317" s="90"/>
      <c r="N317" s="91"/>
      <c r="O317" s="91"/>
      <c r="P317" s="91"/>
      <c r="Q317" s="91"/>
      <c r="R317" s="91"/>
      <c r="S317" s="91"/>
      <c r="T317" s="92"/>
      <c r="AT317" s="88" t="s">
        <v>202</v>
      </c>
      <c r="AU317" s="88" t="s">
        <v>84</v>
      </c>
      <c r="AV317" s="11" t="s">
        <v>84</v>
      </c>
      <c r="AW317" s="11" t="s">
        <v>41</v>
      </c>
      <c r="AX317" s="11" t="s">
        <v>77</v>
      </c>
      <c r="AY317" s="88" t="s">
        <v>193</v>
      </c>
    </row>
    <row r="318" spans="1:65" s="11" customFormat="1" x14ac:dyDescent="0.3">
      <c r="A318" s="570"/>
      <c r="B318" s="571"/>
      <c r="C318" s="570"/>
      <c r="D318" s="572" t="s">
        <v>202</v>
      </c>
      <c r="E318" s="573" t="s">
        <v>3</v>
      </c>
      <c r="F318" s="574" t="s">
        <v>625</v>
      </c>
      <c r="G318" s="570"/>
      <c r="H318" s="575">
        <v>-42.524999999999999</v>
      </c>
      <c r="I318" s="89"/>
      <c r="J318" s="89"/>
      <c r="K318" s="570"/>
      <c r="L318" s="87"/>
      <c r="M318" s="90"/>
      <c r="N318" s="91"/>
      <c r="O318" s="91"/>
      <c r="P318" s="91"/>
      <c r="Q318" s="91"/>
      <c r="R318" s="91"/>
      <c r="S318" s="91"/>
      <c r="T318" s="92"/>
      <c r="AT318" s="88" t="s">
        <v>202</v>
      </c>
      <c r="AU318" s="88" t="s">
        <v>84</v>
      </c>
      <c r="AV318" s="11" t="s">
        <v>84</v>
      </c>
      <c r="AW318" s="11" t="s">
        <v>41</v>
      </c>
      <c r="AX318" s="11" t="s">
        <v>77</v>
      </c>
      <c r="AY318" s="88" t="s">
        <v>193</v>
      </c>
    </row>
    <row r="319" spans="1:65" s="11" customFormat="1" x14ac:dyDescent="0.3">
      <c r="A319" s="570"/>
      <c r="B319" s="571"/>
      <c r="C319" s="570"/>
      <c r="D319" s="572" t="s">
        <v>202</v>
      </c>
      <c r="E319" s="573" t="s">
        <v>3</v>
      </c>
      <c r="F319" s="574" t="s">
        <v>626</v>
      </c>
      <c r="G319" s="570"/>
      <c r="H319" s="575">
        <v>36.978000000000002</v>
      </c>
      <c r="I319" s="89"/>
      <c r="J319" s="89"/>
      <c r="K319" s="570"/>
      <c r="L319" s="87"/>
      <c r="M319" s="90"/>
      <c r="N319" s="91"/>
      <c r="O319" s="91"/>
      <c r="P319" s="91"/>
      <c r="Q319" s="91"/>
      <c r="R319" s="91"/>
      <c r="S319" s="91"/>
      <c r="T319" s="92"/>
      <c r="AT319" s="88" t="s">
        <v>202</v>
      </c>
      <c r="AU319" s="88" t="s">
        <v>84</v>
      </c>
      <c r="AV319" s="11" t="s">
        <v>84</v>
      </c>
      <c r="AW319" s="11" t="s">
        <v>41</v>
      </c>
      <c r="AX319" s="11" t="s">
        <v>77</v>
      </c>
      <c r="AY319" s="88" t="s">
        <v>193</v>
      </c>
    </row>
    <row r="320" spans="1:65" s="11" customFormat="1" x14ac:dyDescent="0.3">
      <c r="A320" s="570"/>
      <c r="B320" s="571"/>
      <c r="C320" s="570"/>
      <c r="D320" s="572" t="s">
        <v>202</v>
      </c>
      <c r="E320" s="573" t="s">
        <v>3</v>
      </c>
      <c r="F320" s="574" t="s">
        <v>627</v>
      </c>
      <c r="G320" s="570"/>
      <c r="H320" s="575">
        <v>17.225000000000001</v>
      </c>
      <c r="I320" s="89"/>
      <c r="J320" s="89"/>
      <c r="K320" s="570"/>
      <c r="L320" s="87"/>
      <c r="M320" s="90"/>
      <c r="N320" s="91"/>
      <c r="O320" s="91"/>
      <c r="P320" s="91"/>
      <c r="Q320" s="91"/>
      <c r="R320" s="91"/>
      <c r="S320" s="91"/>
      <c r="T320" s="92"/>
      <c r="AT320" s="88" t="s">
        <v>202</v>
      </c>
      <c r="AU320" s="88" t="s">
        <v>84</v>
      </c>
      <c r="AV320" s="11" t="s">
        <v>84</v>
      </c>
      <c r="AW320" s="11" t="s">
        <v>41</v>
      </c>
      <c r="AX320" s="11" t="s">
        <v>77</v>
      </c>
      <c r="AY320" s="88" t="s">
        <v>193</v>
      </c>
    </row>
    <row r="321" spans="1:65" s="12" customFormat="1" x14ac:dyDescent="0.3">
      <c r="A321" s="576"/>
      <c r="B321" s="577"/>
      <c r="C321" s="576"/>
      <c r="D321" s="578" t="s">
        <v>202</v>
      </c>
      <c r="E321" s="579" t="s">
        <v>111</v>
      </c>
      <c r="F321" s="580" t="s">
        <v>628</v>
      </c>
      <c r="G321" s="576"/>
      <c r="H321" s="581">
        <v>210.47300000000001</v>
      </c>
      <c r="I321" s="94"/>
      <c r="J321" s="94"/>
      <c r="K321" s="576"/>
      <c r="L321" s="93"/>
      <c r="M321" s="95"/>
      <c r="N321" s="96"/>
      <c r="O321" s="96"/>
      <c r="P321" s="96"/>
      <c r="Q321" s="96"/>
      <c r="R321" s="96"/>
      <c r="S321" s="96"/>
      <c r="T321" s="97"/>
      <c r="AT321" s="98" t="s">
        <v>202</v>
      </c>
      <c r="AU321" s="98" t="s">
        <v>84</v>
      </c>
      <c r="AV321" s="12" t="s">
        <v>205</v>
      </c>
      <c r="AW321" s="12" t="s">
        <v>41</v>
      </c>
      <c r="AX321" s="12" t="s">
        <v>9</v>
      </c>
      <c r="AY321" s="98" t="s">
        <v>193</v>
      </c>
    </row>
    <row r="322" spans="1:65" s="1" customFormat="1" ht="22.5" customHeight="1" x14ac:dyDescent="0.3">
      <c r="A322" s="550"/>
      <c r="B322" s="503"/>
      <c r="C322" s="564" t="s">
        <v>629</v>
      </c>
      <c r="D322" s="564" t="s">
        <v>195</v>
      </c>
      <c r="E322" s="565" t="s">
        <v>630</v>
      </c>
      <c r="F322" s="569" t="s">
        <v>631</v>
      </c>
      <c r="G322" s="567" t="s">
        <v>254</v>
      </c>
      <c r="H322" s="568">
        <v>66.387</v>
      </c>
      <c r="I322" s="80"/>
      <c r="J322" s="81">
        <f>ROUND(I322*H322,0)</f>
        <v>0</v>
      </c>
      <c r="K322" s="569" t="s">
        <v>199</v>
      </c>
      <c r="L322" s="21"/>
      <c r="M322" s="82" t="s">
        <v>3</v>
      </c>
      <c r="N322" s="83" t="s">
        <v>48</v>
      </c>
      <c r="O322" s="22"/>
      <c r="P322" s="84">
        <f>O322*H322</f>
        <v>0</v>
      </c>
      <c r="Q322" s="84">
        <v>0</v>
      </c>
      <c r="R322" s="84">
        <f>Q322*H322</f>
        <v>0</v>
      </c>
      <c r="S322" s="84">
        <v>0</v>
      </c>
      <c r="T322" s="85">
        <f>S322*H322</f>
        <v>0</v>
      </c>
      <c r="AR322" s="17" t="s">
        <v>281</v>
      </c>
      <c r="AT322" s="17" t="s">
        <v>195</v>
      </c>
      <c r="AU322" s="17" t="s">
        <v>84</v>
      </c>
      <c r="AY322" s="17" t="s">
        <v>193</v>
      </c>
      <c r="BE322" s="86">
        <f>IF(N322="základní",J322,0)</f>
        <v>0</v>
      </c>
      <c r="BF322" s="86">
        <f>IF(N322="snížená",J322,0)</f>
        <v>0</v>
      </c>
      <c r="BG322" s="86">
        <f>IF(N322="zákl. přenesená",J322,0)</f>
        <v>0</v>
      </c>
      <c r="BH322" s="86">
        <f>IF(N322="sníž. přenesená",J322,0)</f>
        <v>0</v>
      </c>
      <c r="BI322" s="86">
        <f>IF(N322="nulová",J322,0)</f>
        <v>0</v>
      </c>
      <c r="BJ322" s="17" t="s">
        <v>9</v>
      </c>
      <c r="BK322" s="86">
        <f>ROUND(I322*H322,0)</f>
        <v>0</v>
      </c>
      <c r="BL322" s="17" t="s">
        <v>281</v>
      </c>
      <c r="BM322" s="17" t="s">
        <v>632</v>
      </c>
    </row>
    <row r="323" spans="1:65" s="11" customFormat="1" x14ac:dyDescent="0.3">
      <c r="A323" s="570"/>
      <c r="B323" s="571"/>
      <c r="C323" s="570"/>
      <c r="D323" s="572" t="s">
        <v>202</v>
      </c>
      <c r="E323" s="573" t="s">
        <v>3</v>
      </c>
      <c r="F323" s="574" t="s">
        <v>123</v>
      </c>
      <c r="G323" s="570"/>
      <c r="H323" s="575">
        <v>24.009</v>
      </c>
      <c r="I323" s="89"/>
      <c r="J323" s="89"/>
      <c r="K323" s="570"/>
      <c r="L323" s="87"/>
      <c r="M323" s="90"/>
      <c r="N323" s="91"/>
      <c r="O323" s="91"/>
      <c r="P323" s="91"/>
      <c r="Q323" s="91"/>
      <c r="R323" s="91"/>
      <c r="S323" s="91"/>
      <c r="T323" s="92"/>
      <c r="AT323" s="88" t="s">
        <v>202</v>
      </c>
      <c r="AU323" s="88" t="s">
        <v>84</v>
      </c>
      <c r="AV323" s="11" t="s">
        <v>84</v>
      </c>
      <c r="AW323" s="11" t="s">
        <v>41</v>
      </c>
      <c r="AX323" s="11" t="s">
        <v>77</v>
      </c>
      <c r="AY323" s="88" t="s">
        <v>193</v>
      </c>
    </row>
    <row r="324" spans="1:65" s="11" customFormat="1" x14ac:dyDescent="0.3">
      <c r="A324" s="570"/>
      <c r="B324" s="571"/>
      <c r="C324" s="570"/>
      <c r="D324" s="572" t="s">
        <v>202</v>
      </c>
      <c r="E324" s="573" t="s">
        <v>3</v>
      </c>
      <c r="F324" s="574" t="s">
        <v>126</v>
      </c>
      <c r="G324" s="570"/>
      <c r="H324" s="575">
        <v>42.378</v>
      </c>
      <c r="I324" s="89"/>
      <c r="J324" s="89"/>
      <c r="K324" s="570"/>
      <c r="L324" s="87"/>
      <c r="M324" s="90"/>
      <c r="N324" s="91"/>
      <c r="O324" s="91"/>
      <c r="P324" s="91"/>
      <c r="Q324" s="91"/>
      <c r="R324" s="91"/>
      <c r="S324" s="91"/>
      <c r="T324" s="92"/>
      <c r="AT324" s="88" t="s">
        <v>202</v>
      </c>
      <c r="AU324" s="88" t="s">
        <v>84</v>
      </c>
      <c r="AV324" s="11" t="s">
        <v>84</v>
      </c>
      <c r="AW324" s="11" t="s">
        <v>41</v>
      </c>
      <c r="AX324" s="11" t="s">
        <v>77</v>
      </c>
      <c r="AY324" s="88" t="s">
        <v>193</v>
      </c>
    </row>
    <row r="325" spans="1:65" s="12" customFormat="1" x14ac:dyDescent="0.3">
      <c r="A325" s="576"/>
      <c r="B325" s="577"/>
      <c r="C325" s="576"/>
      <c r="D325" s="578" t="s">
        <v>202</v>
      </c>
      <c r="E325" s="579" t="s">
        <v>3</v>
      </c>
      <c r="F325" s="580" t="s">
        <v>221</v>
      </c>
      <c r="G325" s="576"/>
      <c r="H325" s="581">
        <v>66.387</v>
      </c>
      <c r="I325" s="94"/>
      <c r="J325" s="94"/>
      <c r="K325" s="576"/>
      <c r="L325" s="93"/>
      <c r="M325" s="95"/>
      <c r="N325" s="96"/>
      <c r="O325" s="96"/>
      <c r="P325" s="96"/>
      <c r="Q325" s="96"/>
      <c r="R325" s="96"/>
      <c r="S325" s="96"/>
      <c r="T325" s="97"/>
      <c r="AT325" s="98" t="s">
        <v>202</v>
      </c>
      <c r="AU325" s="98" t="s">
        <v>84</v>
      </c>
      <c r="AV325" s="12" t="s">
        <v>205</v>
      </c>
      <c r="AW325" s="12" t="s">
        <v>41</v>
      </c>
      <c r="AX325" s="12" t="s">
        <v>9</v>
      </c>
      <c r="AY325" s="98" t="s">
        <v>193</v>
      </c>
    </row>
    <row r="326" spans="1:65" s="1" customFormat="1" ht="22.5" customHeight="1" x14ac:dyDescent="0.3">
      <c r="A326" s="550"/>
      <c r="B326" s="503"/>
      <c r="C326" s="588" t="s">
        <v>633</v>
      </c>
      <c r="D326" s="588" t="s">
        <v>321</v>
      </c>
      <c r="E326" s="589" t="s">
        <v>634</v>
      </c>
      <c r="F326" s="590" t="s">
        <v>635</v>
      </c>
      <c r="G326" s="591" t="s">
        <v>254</v>
      </c>
      <c r="H326" s="592">
        <v>73.025999999999996</v>
      </c>
      <c r="I326" s="99"/>
      <c r="J326" s="100">
        <f>ROUND(I326*H326,0)</f>
        <v>0</v>
      </c>
      <c r="K326" s="590" t="s">
        <v>199</v>
      </c>
      <c r="L326" s="101"/>
      <c r="M326" s="102" t="s">
        <v>3</v>
      </c>
      <c r="N326" s="103" t="s">
        <v>48</v>
      </c>
      <c r="O326" s="22"/>
      <c r="P326" s="84">
        <f>O326*H326</f>
        <v>0</v>
      </c>
      <c r="Q326" s="84">
        <v>1.7000000000000001E-4</v>
      </c>
      <c r="R326" s="84">
        <f>Q326*H326</f>
        <v>1.2414420000000001E-2</v>
      </c>
      <c r="S326" s="84">
        <v>0</v>
      </c>
      <c r="T326" s="85">
        <f>S326*H326</f>
        <v>0</v>
      </c>
      <c r="AR326" s="17" t="s">
        <v>373</v>
      </c>
      <c r="AT326" s="17" t="s">
        <v>321</v>
      </c>
      <c r="AU326" s="17" t="s">
        <v>84</v>
      </c>
      <c r="AY326" s="17" t="s">
        <v>193</v>
      </c>
      <c r="BE326" s="86">
        <f>IF(N326="základní",J326,0)</f>
        <v>0</v>
      </c>
      <c r="BF326" s="86">
        <f>IF(N326="snížená",J326,0)</f>
        <v>0</v>
      </c>
      <c r="BG326" s="86">
        <f>IF(N326="zákl. přenesená",J326,0)</f>
        <v>0</v>
      </c>
      <c r="BH326" s="86">
        <f>IF(N326="sníž. přenesená",J326,0)</f>
        <v>0</v>
      </c>
      <c r="BI326" s="86">
        <f>IF(N326="nulová",J326,0)</f>
        <v>0</v>
      </c>
      <c r="BJ326" s="17" t="s">
        <v>9</v>
      </c>
      <c r="BK326" s="86">
        <f>ROUND(I326*H326,0)</f>
        <v>0</v>
      </c>
      <c r="BL326" s="17" t="s">
        <v>281</v>
      </c>
      <c r="BM326" s="17" t="s">
        <v>636</v>
      </c>
    </row>
    <row r="327" spans="1:65" s="11" customFormat="1" x14ac:dyDescent="0.3">
      <c r="A327" s="570"/>
      <c r="B327" s="571"/>
      <c r="C327" s="570"/>
      <c r="D327" s="572" t="s">
        <v>202</v>
      </c>
      <c r="E327" s="573" t="s">
        <v>3</v>
      </c>
      <c r="F327" s="574" t="s">
        <v>637</v>
      </c>
      <c r="G327" s="570"/>
      <c r="H327" s="575">
        <v>26.41</v>
      </c>
      <c r="I327" s="89"/>
      <c r="J327" s="89"/>
      <c r="K327" s="570"/>
      <c r="L327" s="87"/>
      <c r="M327" s="90"/>
      <c r="N327" s="91"/>
      <c r="O327" s="91"/>
      <c r="P327" s="91"/>
      <c r="Q327" s="91"/>
      <c r="R327" s="91"/>
      <c r="S327" s="91"/>
      <c r="T327" s="92"/>
      <c r="AT327" s="88" t="s">
        <v>202</v>
      </c>
      <c r="AU327" s="88" t="s">
        <v>84</v>
      </c>
      <c r="AV327" s="11" t="s">
        <v>84</v>
      </c>
      <c r="AW327" s="11" t="s">
        <v>41</v>
      </c>
      <c r="AX327" s="11" t="s">
        <v>77</v>
      </c>
      <c r="AY327" s="88" t="s">
        <v>193</v>
      </c>
    </row>
    <row r="328" spans="1:65" s="11" customFormat="1" x14ac:dyDescent="0.3">
      <c r="A328" s="570"/>
      <c r="B328" s="571"/>
      <c r="C328" s="570"/>
      <c r="D328" s="572" t="s">
        <v>202</v>
      </c>
      <c r="E328" s="573" t="s">
        <v>3</v>
      </c>
      <c r="F328" s="574" t="s">
        <v>638</v>
      </c>
      <c r="G328" s="570"/>
      <c r="H328" s="575">
        <v>46.616</v>
      </c>
      <c r="I328" s="89"/>
      <c r="J328" s="89"/>
      <c r="K328" s="570"/>
      <c r="L328" s="87"/>
      <c r="M328" s="90"/>
      <c r="N328" s="91"/>
      <c r="O328" s="91"/>
      <c r="P328" s="91"/>
      <c r="Q328" s="91"/>
      <c r="R328" s="91"/>
      <c r="S328" s="91"/>
      <c r="T328" s="92"/>
      <c r="AT328" s="88" t="s">
        <v>202</v>
      </c>
      <c r="AU328" s="88" t="s">
        <v>84</v>
      </c>
      <c r="AV328" s="11" t="s">
        <v>84</v>
      </c>
      <c r="AW328" s="11" t="s">
        <v>41</v>
      </c>
      <c r="AX328" s="11" t="s">
        <v>77</v>
      </c>
      <c r="AY328" s="88" t="s">
        <v>193</v>
      </c>
    </row>
    <row r="329" spans="1:65" s="12" customFormat="1" x14ac:dyDescent="0.3">
      <c r="A329" s="576"/>
      <c r="B329" s="577"/>
      <c r="C329" s="576"/>
      <c r="D329" s="578" t="s">
        <v>202</v>
      </c>
      <c r="E329" s="579" t="s">
        <v>3</v>
      </c>
      <c r="F329" s="580" t="s">
        <v>221</v>
      </c>
      <c r="G329" s="576"/>
      <c r="H329" s="581">
        <v>73.025999999999996</v>
      </c>
      <c r="I329" s="94"/>
      <c r="J329" s="94"/>
      <c r="K329" s="576"/>
      <c r="L329" s="93"/>
      <c r="M329" s="95"/>
      <c r="N329" s="96"/>
      <c r="O329" s="96"/>
      <c r="P329" s="96"/>
      <c r="Q329" s="96"/>
      <c r="R329" s="96"/>
      <c r="S329" s="96"/>
      <c r="T329" s="97"/>
      <c r="AT329" s="98" t="s">
        <v>202</v>
      </c>
      <c r="AU329" s="98" t="s">
        <v>84</v>
      </c>
      <c r="AV329" s="12" t="s">
        <v>205</v>
      </c>
      <c r="AW329" s="12" t="s">
        <v>41</v>
      </c>
      <c r="AX329" s="12" t="s">
        <v>9</v>
      </c>
      <c r="AY329" s="98" t="s">
        <v>193</v>
      </c>
    </row>
    <row r="330" spans="1:65" s="1" customFormat="1" ht="22.5" customHeight="1" x14ac:dyDescent="0.3">
      <c r="A330" s="550"/>
      <c r="B330" s="503"/>
      <c r="C330" s="564" t="s">
        <v>639</v>
      </c>
      <c r="D330" s="564" t="s">
        <v>195</v>
      </c>
      <c r="E330" s="565" t="s">
        <v>640</v>
      </c>
      <c r="F330" s="569" t="s">
        <v>641</v>
      </c>
      <c r="G330" s="567" t="s">
        <v>254</v>
      </c>
      <c r="H330" s="568">
        <v>66.387</v>
      </c>
      <c r="I330" s="80"/>
      <c r="J330" s="81">
        <f>ROUND(I330*H330,0)</f>
        <v>0</v>
      </c>
      <c r="K330" s="569" t="s">
        <v>199</v>
      </c>
      <c r="L330" s="21"/>
      <c r="M330" s="82" t="s">
        <v>3</v>
      </c>
      <c r="N330" s="83" t="s">
        <v>48</v>
      </c>
      <c r="O330" s="22"/>
      <c r="P330" s="84">
        <f>O330*H330</f>
        <v>0</v>
      </c>
      <c r="Q330" s="84">
        <v>0</v>
      </c>
      <c r="R330" s="84">
        <f>Q330*H330</f>
        <v>0</v>
      </c>
      <c r="S330" s="84">
        <v>0</v>
      </c>
      <c r="T330" s="85">
        <f>S330*H330</f>
        <v>0</v>
      </c>
      <c r="AR330" s="17" t="s">
        <v>281</v>
      </c>
      <c r="AT330" s="17" t="s">
        <v>195</v>
      </c>
      <c r="AU330" s="17" t="s">
        <v>84</v>
      </c>
      <c r="AY330" s="17" t="s">
        <v>193</v>
      </c>
      <c r="BE330" s="86">
        <f>IF(N330="základní",J330,0)</f>
        <v>0</v>
      </c>
      <c r="BF330" s="86">
        <f>IF(N330="snížená",J330,0)</f>
        <v>0</v>
      </c>
      <c r="BG330" s="86">
        <f>IF(N330="zákl. přenesená",J330,0)</f>
        <v>0</v>
      </c>
      <c r="BH330" s="86">
        <f>IF(N330="sníž. přenesená",J330,0)</f>
        <v>0</v>
      </c>
      <c r="BI330" s="86">
        <f>IF(N330="nulová",J330,0)</f>
        <v>0</v>
      </c>
      <c r="BJ330" s="17" t="s">
        <v>9</v>
      </c>
      <c r="BK330" s="86">
        <f>ROUND(I330*H330,0)</f>
        <v>0</v>
      </c>
      <c r="BL330" s="17" t="s">
        <v>281</v>
      </c>
      <c r="BM330" s="17" t="s">
        <v>642</v>
      </c>
    </row>
    <row r="331" spans="1:65" s="11" customFormat="1" x14ac:dyDescent="0.3">
      <c r="A331" s="570"/>
      <c r="B331" s="571"/>
      <c r="C331" s="570"/>
      <c r="D331" s="572" t="s">
        <v>202</v>
      </c>
      <c r="E331" s="573" t="s">
        <v>3</v>
      </c>
      <c r="F331" s="574" t="s">
        <v>643</v>
      </c>
      <c r="G331" s="570"/>
      <c r="H331" s="575">
        <v>24.009</v>
      </c>
      <c r="I331" s="89"/>
      <c r="J331" s="89"/>
      <c r="K331" s="570"/>
      <c r="L331" s="87"/>
      <c r="M331" s="90"/>
      <c r="N331" s="91"/>
      <c r="O331" s="91"/>
      <c r="P331" s="91"/>
      <c r="Q331" s="91"/>
      <c r="R331" s="91"/>
      <c r="S331" s="91"/>
      <c r="T331" s="92"/>
      <c r="AT331" s="88" t="s">
        <v>202</v>
      </c>
      <c r="AU331" s="88" t="s">
        <v>84</v>
      </c>
      <c r="AV331" s="11" t="s">
        <v>84</v>
      </c>
      <c r="AW331" s="11" t="s">
        <v>41</v>
      </c>
      <c r="AX331" s="11" t="s">
        <v>77</v>
      </c>
      <c r="AY331" s="88" t="s">
        <v>193</v>
      </c>
    </row>
    <row r="332" spans="1:65" s="12" customFormat="1" x14ac:dyDescent="0.3">
      <c r="A332" s="576"/>
      <c r="B332" s="577"/>
      <c r="C332" s="576"/>
      <c r="D332" s="572" t="s">
        <v>202</v>
      </c>
      <c r="E332" s="582" t="s">
        <v>123</v>
      </c>
      <c r="F332" s="583" t="s">
        <v>644</v>
      </c>
      <c r="G332" s="576"/>
      <c r="H332" s="584">
        <v>24.009</v>
      </c>
      <c r="I332" s="94"/>
      <c r="J332" s="94"/>
      <c r="K332" s="576"/>
      <c r="L332" s="93"/>
      <c r="M332" s="95"/>
      <c r="N332" s="96"/>
      <c r="O332" s="96"/>
      <c r="P332" s="96"/>
      <c r="Q332" s="96"/>
      <c r="R332" s="96"/>
      <c r="S332" s="96"/>
      <c r="T332" s="97"/>
      <c r="AT332" s="98" t="s">
        <v>202</v>
      </c>
      <c r="AU332" s="98" t="s">
        <v>84</v>
      </c>
      <c r="AV332" s="12" t="s">
        <v>205</v>
      </c>
      <c r="AW332" s="12" t="s">
        <v>41</v>
      </c>
      <c r="AX332" s="12" t="s">
        <v>77</v>
      </c>
      <c r="AY332" s="98" t="s">
        <v>193</v>
      </c>
    </row>
    <row r="333" spans="1:65" s="11" customFormat="1" x14ac:dyDescent="0.3">
      <c r="A333" s="570"/>
      <c r="B333" s="571"/>
      <c r="C333" s="570"/>
      <c r="D333" s="572" t="s">
        <v>202</v>
      </c>
      <c r="E333" s="573" t="s">
        <v>3</v>
      </c>
      <c r="F333" s="574" t="s">
        <v>645</v>
      </c>
      <c r="G333" s="570"/>
      <c r="H333" s="575">
        <v>42.378</v>
      </c>
      <c r="I333" s="89"/>
      <c r="J333" s="89"/>
      <c r="K333" s="570"/>
      <c r="L333" s="87"/>
      <c r="M333" s="90"/>
      <c r="N333" s="91"/>
      <c r="O333" s="91"/>
      <c r="P333" s="91"/>
      <c r="Q333" s="91"/>
      <c r="R333" s="91"/>
      <c r="S333" s="91"/>
      <c r="T333" s="92"/>
      <c r="AT333" s="88" t="s">
        <v>202</v>
      </c>
      <c r="AU333" s="88" t="s">
        <v>84</v>
      </c>
      <c r="AV333" s="11" t="s">
        <v>84</v>
      </c>
      <c r="AW333" s="11" t="s">
        <v>41</v>
      </c>
      <c r="AX333" s="11" t="s">
        <v>77</v>
      </c>
      <c r="AY333" s="88" t="s">
        <v>193</v>
      </c>
    </row>
    <row r="334" spans="1:65" s="12" customFormat="1" x14ac:dyDescent="0.3">
      <c r="A334" s="576"/>
      <c r="B334" s="577"/>
      <c r="C334" s="576"/>
      <c r="D334" s="572" t="s">
        <v>202</v>
      </c>
      <c r="E334" s="582" t="s">
        <v>126</v>
      </c>
      <c r="F334" s="583" t="s">
        <v>646</v>
      </c>
      <c r="G334" s="576"/>
      <c r="H334" s="584">
        <v>42.378</v>
      </c>
      <c r="I334" s="94"/>
      <c r="J334" s="94"/>
      <c r="K334" s="576"/>
      <c r="L334" s="93"/>
      <c r="M334" s="95"/>
      <c r="N334" s="96"/>
      <c r="O334" s="96"/>
      <c r="P334" s="96"/>
      <c r="Q334" s="96"/>
      <c r="R334" s="96"/>
      <c r="S334" s="96"/>
      <c r="T334" s="97"/>
      <c r="AT334" s="98" t="s">
        <v>202</v>
      </c>
      <c r="AU334" s="98" t="s">
        <v>84</v>
      </c>
      <c r="AV334" s="12" t="s">
        <v>205</v>
      </c>
      <c r="AW334" s="12" t="s">
        <v>41</v>
      </c>
      <c r="AX334" s="12" t="s">
        <v>77</v>
      </c>
      <c r="AY334" s="98" t="s">
        <v>193</v>
      </c>
    </row>
    <row r="335" spans="1:65" s="13" customFormat="1" x14ac:dyDescent="0.3">
      <c r="A335" s="593"/>
      <c r="B335" s="594"/>
      <c r="C335" s="593"/>
      <c r="D335" s="578" t="s">
        <v>202</v>
      </c>
      <c r="E335" s="595" t="s">
        <v>3</v>
      </c>
      <c r="F335" s="596" t="s">
        <v>647</v>
      </c>
      <c r="G335" s="593"/>
      <c r="H335" s="597">
        <v>66.387</v>
      </c>
      <c r="I335" s="105"/>
      <c r="J335" s="105"/>
      <c r="K335" s="593"/>
      <c r="L335" s="104"/>
      <c r="M335" s="106"/>
      <c r="N335" s="107"/>
      <c r="O335" s="107"/>
      <c r="P335" s="107"/>
      <c r="Q335" s="107"/>
      <c r="R335" s="107"/>
      <c r="S335" s="107"/>
      <c r="T335" s="108"/>
      <c r="AT335" s="109" t="s">
        <v>202</v>
      </c>
      <c r="AU335" s="109" t="s">
        <v>84</v>
      </c>
      <c r="AV335" s="13" t="s">
        <v>200</v>
      </c>
      <c r="AW335" s="13" t="s">
        <v>41</v>
      </c>
      <c r="AX335" s="13" t="s">
        <v>9</v>
      </c>
      <c r="AY335" s="109" t="s">
        <v>193</v>
      </c>
    </row>
    <row r="336" spans="1:65" s="1" customFormat="1" ht="22.5" customHeight="1" x14ac:dyDescent="0.3">
      <c r="A336" s="550"/>
      <c r="B336" s="503"/>
      <c r="C336" s="588" t="s">
        <v>648</v>
      </c>
      <c r="D336" s="588" t="s">
        <v>321</v>
      </c>
      <c r="E336" s="589" t="s">
        <v>649</v>
      </c>
      <c r="F336" s="590" t="s">
        <v>650</v>
      </c>
      <c r="G336" s="591" t="s">
        <v>254</v>
      </c>
      <c r="H336" s="592">
        <v>24.489000000000001</v>
      </c>
      <c r="I336" s="99"/>
      <c r="J336" s="100">
        <f>ROUND(I336*H336,0)</f>
        <v>0</v>
      </c>
      <c r="K336" s="590" t="s">
        <v>199</v>
      </c>
      <c r="L336" s="101"/>
      <c r="M336" s="102" t="s">
        <v>3</v>
      </c>
      <c r="N336" s="103" t="s">
        <v>48</v>
      </c>
      <c r="O336" s="22"/>
      <c r="P336" s="84">
        <f>O336*H336</f>
        <v>0</v>
      </c>
      <c r="Q336" s="84">
        <v>6.0000000000000001E-3</v>
      </c>
      <c r="R336" s="84">
        <f>Q336*H336</f>
        <v>0.14693400000000001</v>
      </c>
      <c r="S336" s="84">
        <v>0</v>
      </c>
      <c r="T336" s="85">
        <f>S336*H336</f>
        <v>0</v>
      </c>
      <c r="AR336" s="17" t="s">
        <v>373</v>
      </c>
      <c r="AT336" s="17" t="s">
        <v>321</v>
      </c>
      <c r="AU336" s="17" t="s">
        <v>84</v>
      </c>
      <c r="AY336" s="17" t="s">
        <v>193</v>
      </c>
      <c r="BE336" s="86">
        <f>IF(N336="základní",J336,0)</f>
        <v>0</v>
      </c>
      <c r="BF336" s="86">
        <f>IF(N336="snížená",J336,0)</f>
        <v>0</v>
      </c>
      <c r="BG336" s="86">
        <f>IF(N336="zákl. přenesená",J336,0)</f>
        <v>0</v>
      </c>
      <c r="BH336" s="86">
        <f>IF(N336="sníž. přenesená",J336,0)</f>
        <v>0</v>
      </c>
      <c r="BI336" s="86">
        <f>IF(N336="nulová",J336,0)</f>
        <v>0</v>
      </c>
      <c r="BJ336" s="17" t="s">
        <v>9</v>
      </c>
      <c r="BK336" s="86">
        <f>ROUND(I336*H336,0)</f>
        <v>0</v>
      </c>
      <c r="BL336" s="17" t="s">
        <v>281</v>
      </c>
      <c r="BM336" s="17" t="s">
        <v>651</v>
      </c>
    </row>
    <row r="337" spans="1:65" s="11" customFormat="1" x14ac:dyDescent="0.3">
      <c r="A337" s="570"/>
      <c r="B337" s="571"/>
      <c r="C337" s="570"/>
      <c r="D337" s="578" t="s">
        <v>202</v>
      </c>
      <c r="E337" s="585" t="s">
        <v>3</v>
      </c>
      <c r="F337" s="586" t="s">
        <v>652</v>
      </c>
      <c r="G337" s="570"/>
      <c r="H337" s="587">
        <v>24.489000000000001</v>
      </c>
      <c r="I337" s="89"/>
      <c r="J337" s="89"/>
      <c r="K337" s="570"/>
      <c r="L337" s="87"/>
      <c r="M337" s="90"/>
      <c r="N337" s="91"/>
      <c r="O337" s="91"/>
      <c r="P337" s="91"/>
      <c r="Q337" s="91"/>
      <c r="R337" s="91"/>
      <c r="S337" s="91"/>
      <c r="T337" s="92"/>
      <c r="AT337" s="88" t="s">
        <v>202</v>
      </c>
      <c r="AU337" s="88" t="s">
        <v>84</v>
      </c>
      <c r="AV337" s="11" t="s">
        <v>84</v>
      </c>
      <c r="AW337" s="11" t="s">
        <v>41</v>
      </c>
      <c r="AX337" s="11" t="s">
        <v>9</v>
      </c>
      <c r="AY337" s="88" t="s">
        <v>193</v>
      </c>
    </row>
    <row r="338" spans="1:65" s="1" customFormat="1" ht="22.5" customHeight="1" x14ac:dyDescent="0.3">
      <c r="A338" s="550"/>
      <c r="B338" s="503"/>
      <c r="C338" s="588" t="s">
        <v>653</v>
      </c>
      <c r="D338" s="588" t="s">
        <v>321</v>
      </c>
      <c r="E338" s="589" t="s">
        <v>654</v>
      </c>
      <c r="F338" s="590" t="s">
        <v>655</v>
      </c>
      <c r="G338" s="591" t="s">
        <v>254</v>
      </c>
      <c r="H338" s="592">
        <v>43.225999999999999</v>
      </c>
      <c r="I338" s="99"/>
      <c r="J338" s="100">
        <f>ROUND(I338*H338,0)</f>
        <v>0</v>
      </c>
      <c r="K338" s="590" t="s">
        <v>199</v>
      </c>
      <c r="L338" s="101"/>
      <c r="M338" s="102" t="s">
        <v>3</v>
      </c>
      <c r="N338" s="103" t="s">
        <v>48</v>
      </c>
      <c r="O338" s="22"/>
      <c r="P338" s="84">
        <f>O338*H338</f>
        <v>0</v>
      </c>
      <c r="Q338" s="84">
        <v>7.0000000000000001E-3</v>
      </c>
      <c r="R338" s="84">
        <f>Q338*H338</f>
        <v>0.30258200000000002</v>
      </c>
      <c r="S338" s="84">
        <v>0</v>
      </c>
      <c r="T338" s="85">
        <f>S338*H338</f>
        <v>0</v>
      </c>
      <c r="AR338" s="17" t="s">
        <v>373</v>
      </c>
      <c r="AT338" s="17" t="s">
        <v>321</v>
      </c>
      <c r="AU338" s="17" t="s">
        <v>84</v>
      </c>
      <c r="AY338" s="17" t="s">
        <v>193</v>
      </c>
      <c r="BE338" s="86">
        <f>IF(N338="základní",J338,0)</f>
        <v>0</v>
      </c>
      <c r="BF338" s="86">
        <f>IF(N338="snížená",J338,0)</f>
        <v>0</v>
      </c>
      <c r="BG338" s="86">
        <f>IF(N338="zákl. přenesená",J338,0)</f>
        <v>0</v>
      </c>
      <c r="BH338" s="86">
        <f>IF(N338="sníž. přenesená",J338,0)</f>
        <v>0</v>
      </c>
      <c r="BI338" s="86">
        <f>IF(N338="nulová",J338,0)</f>
        <v>0</v>
      </c>
      <c r="BJ338" s="17" t="s">
        <v>9</v>
      </c>
      <c r="BK338" s="86">
        <f>ROUND(I338*H338,0)</f>
        <v>0</v>
      </c>
      <c r="BL338" s="17" t="s">
        <v>281</v>
      </c>
      <c r="BM338" s="17" t="s">
        <v>656</v>
      </c>
    </row>
    <row r="339" spans="1:65" s="11" customFormat="1" x14ac:dyDescent="0.3">
      <c r="A339" s="570"/>
      <c r="B339" s="571"/>
      <c r="C339" s="570"/>
      <c r="D339" s="578" t="s">
        <v>202</v>
      </c>
      <c r="E339" s="585" t="s">
        <v>3</v>
      </c>
      <c r="F339" s="586" t="s">
        <v>657</v>
      </c>
      <c r="G339" s="570"/>
      <c r="H339" s="587">
        <v>43.225999999999999</v>
      </c>
      <c r="I339" s="89"/>
      <c r="J339" s="89"/>
      <c r="K339" s="570"/>
      <c r="L339" s="87"/>
      <c r="M339" s="90"/>
      <c r="N339" s="91"/>
      <c r="O339" s="91"/>
      <c r="P339" s="91"/>
      <c r="Q339" s="91"/>
      <c r="R339" s="91"/>
      <c r="S339" s="91"/>
      <c r="T339" s="92"/>
      <c r="AT339" s="88" t="s">
        <v>202</v>
      </c>
      <c r="AU339" s="88" t="s">
        <v>84</v>
      </c>
      <c r="AV339" s="11" t="s">
        <v>84</v>
      </c>
      <c r="AW339" s="11" t="s">
        <v>41</v>
      </c>
      <c r="AX339" s="11" t="s">
        <v>9</v>
      </c>
      <c r="AY339" s="88" t="s">
        <v>193</v>
      </c>
    </row>
    <row r="340" spans="1:65" s="1" customFormat="1" ht="31.5" customHeight="1" x14ac:dyDescent="0.3">
      <c r="A340" s="550"/>
      <c r="B340" s="503"/>
      <c r="C340" s="564" t="s">
        <v>658</v>
      </c>
      <c r="D340" s="564" t="s">
        <v>195</v>
      </c>
      <c r="E340" s="565" t="s">
        <v>659</v>
      </c>
      <c r="F340" s="569" t="s">
        <v>660</v>
      </c>
      <c r="G340" s="567" t="s">
        <v>254</v>
      </c>
      <c r="H340" s="568">
        <v>5.2480000000000002</v>
      </c>
      <c r="I340" s="80"/>
      <c r="J340" s="81">
        <f>ROUND(I340*H340,0)</f>
        <v>0</v>
      </c>
      <c r="K340" s="569" t="s">
        <v>199</v>
      </c>
      <c r="L340" s="21"/>
      <c r="M340" s="82" t="s">
        <v>3</v>
      </c>
      <c r="N340" s="83" t="s">
        <v>48</v>
      </c>
      <c r="O340" s="22"/>
      <c r="P340" s="84">
        <f>O340*H340</f>
        <v>0</v>
      </c>
      <c r="Q340" s="84">
        <v>2.7414600000000001E-2</v>
      </c>
      <c r="R340" s="84">
        <f>Q340*H340</f>
        <v>0.14387182080000002</v>
      </c>
      <c r="S340" s="84">
        <v>0</v>
      </c>
      <c r="T340" s="85">
        <f>S340*H340</f>
        <v>0</v>
      </c>
      <c r="AR340" s="17" t="s">
        <v>281</v>
      </c>
      <c r="AT340" s="17" t="s">
        <v>195</v>
      </c>
      <c r="AU340" s="17" t="s">
        <v>84</v>
      </c>
      <c r="AY340" s="17" t="s">
        <v>193</v>
      </c>
      <c r="BE340" s="86">
        <f>IF(N340="základní",J340,0)</f>
        <v>0</v>
      </c>
      <c r="BF340" s="86">
        <f>IF(N340="snížená",J340,0)</f>
        <v>0</v>
      </c>
      <c r="BG340" s="86">
        <f>IF(N340="zákl. přenesená",J340,0)</f>
        <v>0</v>
      </c>
      <c r="BH340" s="86">
        <f>IF(N340="sníž. přenesená",J340,0)</f>
        <v>0</v>
      </c>
      <c r="BI340" s="86">
        <f>IF(N340="nulová",J340,0)</f>
        <v>0</v>
      </c>
      <c r="BJ340" s="17" t="s">
        <v>9</v>
      </c>
      <c r="BK340" s="86">
        <f>ROUND(I340*H340,0)</f>
        <v>0</v>
      </c>
      <c r="BL340" s="17" t="s">
        <v>281</v>
      </c>
      <c r="BM340" s="17" t="s">
        <v>661</v>
      </c>
    </row>
    <row r="341" spans="1:65" s="11" customFormat="1" x14ac:dyDescent="0.3">
      <c r="A341" s="570"/>
      <c r="B341" s="571"/>
      <c r="C341" s="570"/>
      <c r="D341" s="572" t="s">
        <v>202</v>
      </c>
      <c r="E341" s="573" t="s">
        <v>3</v>
      </c>
      <c r="F341" s="574" t="s">
        <v>662</v>
      </c>
      <c r="G341" s="570"/>
      <c r="H341" s="575">
        <v>5.2480000000000002</v>
      </c>
      <c r="I341" s="89"/>
      <c r="J341" s="89"/>
      <c r="K341" s="570"/>
      <c r="L341" s="87"/>
      <c r="M341" s="90"/>
      <c r="N341" s="91"/>
      <c r="O341" s="91"/>
      <c r="P341" s="91"/>
      <c r="Q341" s="91"/>
      <c r="R341" s="91"/>
      <c r="S341" s="91"/>
      <c r="T341" s="92"/>
      <c r="AT341" s="88" t="s">
        <v>202</v>
      </c>
      <c r="AU341" s="88" t="s">
        <v>84</v>
      </c>
      <c r="AV341" s="11" t="s">
        <v>84</v>
      </c>
      <c r="AW341" s="11" t="s">
        <v>41</v>
      </c>
      <c r="AX341" s="11" t="s">
        <v>77</v>
      </c>
      <c r="AY341" s="88" t="s">
        <v>193</v>
      </c>
    </row>
    <row r="342" spans="1:65" s="12" customFormat="1" x14ac:dyDescent="0.3">
      <c r="A342" s="576"/>
      <c r="B342" s="577"/>
      <c r="C342" s="576"/>
      <c r="D342" s="578" t="s">
        <v>202</v>
      </c>
      <c r="E342" s="579" t="s">
        <v>114</v>
      </c>
      <c r="F342" s="580" t="s">
        <v>221</v>
      </c>
      <c r="G342" s="576"/>
      <c r="H342" s="581">
        <v>5.2480000000000002</v>
      </c>
      <c r="I342" s="94"/>
      <c r="J342" s="94"/>
      <c r="K342" s="576"/>
      <c r="L342" s="93"/>
      <c r="M342" s="95"/>
      <c r="N342" s="96"/>
      <c r="O342" s="96"/>
      <c r="P342" s="96"/>
      <c r="Q342" s="96"/>
      <c r="R342" s="96"/>
      <c r="S342" s="96"/>
      <c r="T342" s="97"/>
      <c r="AT342" s="98" t="s">
        <v>202</v>
      </c>
      <c r="AU342" s="98" t="s">
        <v>84</v>
      </c>
      <c r="AV342" s="12" t="s">
        <v>205</v>
      </c>
      <c r="AW342" s="12" t="s">
        <v>41</v>
      </c>
      <c r="AX342" s="12" t="s">
        <v>9</v>
      </c>
      <c r="AY342" s="98" t="s">
        <v>193</v>
      </c>
    </row>
    <row r="343" spans="1:65" s="1" customFormat="1" ht="22.5" customHeight="1" x14ac:dyDescent="0.3">
      <c r="A343" s="550"/>
      <c r="B343" s="503"/>
      <c r="C343" s="564" t="s">
        <v>663</v>
      </c>
      <c r="D343" s="564" t="s">
        <v>195</v>
      </c>
      <c r="E343" s="565" t="s">
        <v>664</v>
      </c>
      <c r="F343" s="569" t="s">
        <v>665</v>
      </c>
      <c r="G343" s="567" t="s">
        <v>254</v>
      </c>
      <c r="H343" s="568">
        <v>215.721</v>
      </c>
      <c r="I343" s="80"/>
      <c r="J343" s="81">
        <f>ROUND(I343*H343,0)</f>
        <v>0</v>
      </c>
      <c r="K343" s="569" t="s">
        <v>199</v>
      </c>
      <c r="L343" s="21"/>
      <c r="M343" s="82" t="s">
        <v>3</v>
      </c>
      <c r="N343" s="83" t="s">
        <v>48</v>
      </c>
      <c r="O343" s="22"/>
      <c r="P343" s="84">
        <f>O343*H343</f>
        <v>0</v>
      </c>
      <c r="Q343" s="84">
        <v>1E-4</v>
      </c>
      <c r="R343" s="84">
        <f>Q343*H343</f>
        <v>2.15721E-2</v>
      </c>
      <c r="S343" s="84">
        <v>0</v>
      </c>
      <c r="T343" s="85">
        <f>S343*H343</f>
        <v>0</v>
      </c>
      <c r="AR343" s="17" t="s">
        <v>281</v>
      </c>
      <c r="AT343" s="17" t="s">
        <v>195</v>
      </c>
      <c r="AU343" s="17" t="s">
        <v>84</v>
      </c>
      <c r="AY343" s="17" t="s">
        <v>193</v>
      </c>
      <c r="BE343" s="86">
        <f>IF(N343="základní",J343,0)</f>
        <v>0</v>
      </c>
      <c r="BF343" s="86">
        <f>IF(N343="snížená",J343,0)</f>
        <v>0</v>
      </c>
      <c r="BG343" s="86">
        <f>IF(N343="zákl. přenesená",J343,0)</f>
        <v>0</v>
      </c>
      <c r="BH343" s="86">
        <f>IF(N343="sníž. přenesená",J343,0)</f>
        <v>0</v>
      </c>
      <c r="BI343" s="86">
        <f>IF(N343="nulová",J343,0)</f>
        <v>0</v>
      </c>
      <c r="BJ343" s="17" t="s">
        <v>9</v>
      </c>
      <c r="BK343" s="86">
        <f>ROUND(I343*H343,0)</f>
        <v>0</v>
      </c>
      <c r="BL343" s="17" t="s">
        <v>281</v>
      </c>
      <c r="BM343" s="17" t="s">
        <v>666</v>
      </c>
    </row>
    <row r="344" spans="1:65" s="11" customFormat="1" x14ac:dyDescent="0.3">
      <c r="A344" s="570"/>
      <c r="B344" s="571"/>
      <c r="C344" s="570"/>
      <c r="D344" s="578" t="s">
        <v>202</v>
      </c>
      <c r="E344" s="585" t="s">
        <v>3</v>
      </c>
      <c r="F344" s="586" t="s">
        <v>667</v>
      </c>
      <c r="G344" s="570"/>
      <c r="H344" s="587">
        <v>215.721</v>
      </c>
      <c r="I344" s="89"/>
      <c r="J344" s="89"/>
      <c r="K344" s="570"/>
      <c r="L344" s="87"/>
      <c r="M344" s="90"/>
      <c r="N344" s="91"/>
      <c r="O344" s="91"/>
      <c r="P344" s="91"/>
      <c r="Q344" s="91"/>
      <c r="R344" s="91"/>
      <c r="S344" s="91"/>
      <c r="T344" s="92"/>
      <c r="AT344" s="88" t="s">
        <v>202</v>
      </c>
      <c r="AU344" s="88" t="s">
        <v>84</v>
      </c>
      <c r="AV344" s="11" t="s">
        <v>84</v>
      </c>
      <c r="AW344" s="11" t="s">
        <v>41</v>
      </c>
      <c r="AX344" s="11" t="s">
        <v>9</v>
      </c>
      <c r="AY344" s="88" t="s">
        <v>193</v>
      </c>
    </row>
    <row r="345" spans="1:65" s="1" customFormat="1" ht="22.5" customHeight="1" x14ac:dyDescent="0.3">
      <c r="A345" s="550"/>
      <c r="B345" s="503"/>
      <c r="C345" s="564" t="s">
        <v>668</v>
      </c>
      <c r="D345" s="564" t="s">
        <v>195</v>
      </c>
      <c r="E345" s="565" t="s">
        <v>669</v>
      </c>
      <c r="F345" s="569" t="s">
        <v>670</v>
      </c>
      <c r="G345" s="567" t="s">
        <v>254</v>
      </c>
      <c r="H345" s="568">
        <v>86.4</v>
      </c>
      <c r="I345" s="80"/>
      <c r="J345" s="81">
        <f>ROUND(I345*H345,0)</f>
        <v>0</v>
      </c>
      <c r="K345" s="569" t="s">
        <v>199</v>
      </c>
      <c r="L345" s="21"/>
      <c r="M345" s="82" t="s">
        <v>3</v>
      </c>
      <c r="N345" s="83" t="s">
        <v>48</v>
      </c>
      <c r="O345" s="22"/>
      <c r="P345" s="84">
        <f>O345*H345</f>
        <v>0</v>
      </c>
      <c r="Q345" s="84">
        <v>1.6113860000000001E-2</v>
      </c>
      <c r="R345" s="84">
        <f>Q345*H345</f>
        <v>1.3922375040000001</v>
      </c>
      <c r="S345" s="84">
        <v>0</v>
      </c>
      <c r="T345" s="85">
        <f>S345*H345</f>
        <v>0</v>
      </c>
      <c r="AR345" s="17" t="s">
        <v>281</v>
      </c>
      <c r="AT345" s="17" t="s">
        <v>195</v>
      </c>
      <c r="AU345" s="17" t="s">
        <v>84</v>
      </c>
      <c r="AY345" s="17" t="s">
        <v>193</v>
      </c>
      <c r="BE345" s="86">
        <f>IF(N345="základní",J345,0)</f>
        <v>0</v>
      </c>
      <c r="BF345" s="86">
        <f>IF(N345="snížená",J345,0)</f>
        <v>0</v>
      </c>
      <c r="BG345" s="86">
        <f>IF(N345="zákl. přenesená",J345,0)</f>
        <v>0</v>
      </c>
      <c r="BH345" s="86">
        <f>IF(N345="sníž. přenesená",J345,0)</f>
        <v>0</v>
      </c>
      <c r="BI345" s="86">
        <f>IF(N345="nulová",J345,0)</f>
        <v>0</v>
      </c>
      <c r="BJ345" s="17" t="s">
        <v>9</v>
      </c>
      <c r="BK345" s="86">
        <f>ROUND(I345*H345,0)</f>
        <v>0</v>
      </c>
      <c r="BL345" s="17" t="s">
        <v>281</v>
      </c>
      <c r="BM345" s="17" t="s">
        <v>671</v>
      </c>
    </row>
    <row r="346" spans="1:65" s="11" customFormat="1" x14ac:dyDescent="0.3">
      <c r="A346" s="570"/>
      <c r="B346" s="571"/>
      <c r="C346" s="570"/>
      <c r="D346" s="572" t="s">
        <v>202</v>
      </c>
      <c r="E346" s="573" t="s">
        <v>3</v>
      </c>
      <c r="F346" s="574" t="s">
        <v>582</v>
      </c>
      <c r="G346" s="570"/>
      <c r="H346" s="575">
        <v>86.4</v>
      </c>
      <c r="I346" s="89"/>
      <c r="J346" s="89"/>
      <c r="K346" s="570"/>
      <c r="L346" s="87"/>
      <c r="M346" s="90"/>
      <c r="N346" s="91"/>
      <c r="O346" s="91"/>
      <c r="P346" s="91"/>
      <c r="Q346" s="91"/>
      <c r="R346" s="91"/>
      <c r="S346" s="91"/>
      <c r="T346" s="92"/>
      <c r="AT346" s="88" t="s">
        <v>202</v>
      </c>
      <c r="AU346" s="88" t="s">
        <v>84</v>
      </c>
      <c r="AV346" s="11" t="s">
        <v>84</v>
      </c>
      <c r="AW346" s="11" t="s">
        <v>41</v>
      </c>
      <c r="AX346" s="11" t="s">
        <v>77</v>
      </c>
      <c r="AY346" s="88" t="s">
        <v>193</v>
      </c>
    </row>
    <row r="347" spans="1:65" s="12" customFormat="1" x14ac:dyDescent="0.3">
      <c r="A347" s="576"/>
      <c r="B347" s="577"/>
      <c r="C347" s="576"/>
      <c r="D347" s="578" t="s">
        <v>202</v>
      </c>
      <c r="E347" s="579" t="s">
        <v>117</v>
      </c>
      <c r="F347" s="580" t="s">
        <v>221</v>
      </c>
      <c r="G347" s="576"/>
      <c r="H347" s="581">
        <v>86.4</v>
      </c>
      <c r="I347" s="94"/>
      <c r="J347" s="94"/>
      <c r="K347" s="576"/>
      <c r="L347" s="93"/>
      <c r="M347" s="95"/>
      <c r="N347" s="96"/>
      <c r="O347" s="96"/>
      <c r="P347" s="96"/>
      <c r="Q347" s="96"/>
      <c r="R347" s="96"/>
      <c r="S347" s="96"/>
      <c r="T347" s="97"/>
      <c r="AT347" s="98" t="s">
        <v>202</v>
      </c>
      <c r="AU347" s="98" t="s">
        <v>84</v>
      </c>
      <c r="AV347" s="12" t="s">
        <v>205</v>
      </c>
      <c r="AW347" s="12" t="s">
        <v>41</v>
      </c>
      <c r="AX347" s="12" t="s">
        <v>9</v>
      </c>
      <c r="AY347" s="98" t="s">
        <v>193</v>
      </c>
    </row>
    <row r="348" spans="1:65" s="1" customFormat="1" ht="22.5" customHeight="1" x14ac:dyDescent="0.3">
      <c r="A348" s="550"/>
      <c r="B348" s="503"/>
      <c r="C348" s="564" t="s">
        <v>672</v>
      </c>
      <c r="D348" s="564" t="s">
        <v>195</v>
      </c>
      <c r="E348" s="565" t="s">
        <v>673</v>
      </c>
      <c r="F348" s="569" t="s">
        <v>674</v>
      </c>
      <c r="G348" s="567" t="s">
        <v>254</v>
      </c>
      <c r="H348" s="568">
        <v>213.387</v>
      </c>
      <c r="I348" s="80"/>
      <c r="J348" s="81">
        <f>ROUND(I348*H348,0)</f>
        <v>0</v>
      </c>
      <c r="K348" s="566" t="s">
        <v>1443</v>
      </c>
      <c r="L348" s="21"/>
      <c r="M348" s="82" t="s">
        <v>3</v>
      </c>
      <c r="N348" s="83" t="s">
        <v>48</v>
      </c>
      <c r="O348" s="22"/>
      <c r="P348" s="84">
        <f>O348*H348</f>
        <v>0</v>
      </c>
      <c r="Q348" s="84">
        <v>1.62928E-2</v>
      </c>
      <c r="R348" s="84">
        <f>Q348*H348</f>
        <v>3.4766717136</v>
      </c>
      <c r="S348" s="84">
        <v>0</v>
      </c>
      <c r="T348" s="85">
        <f>S348*H348</f>
        <v>0</v>
      </c>
      <c r="AR348" s="17" t="s">
        <v>281</v>
      </c>
      <c r="AT348" s="17" t="s">
        <v>195</v>
      </c>
      <c r="AU348" s="17" t="s">
        <v>84</v>
      </c>
      <c r="AY348" s="17" t="s">
        <v>193</v>
      </c>
      <c r="BE348" s="86">
        <f>IF(N348="základní",J348,0)</f>
        <v>0</v>
      </c>
      <c r="BF348" s="86">
        <f>IF(N348="snížená",J348,0)</f>
        <v>0</v>
      </c>
      <c r="BG348" s="86">
        <f>IF(N348="zákl. přenesená",J348,0)</f>
        <v>0</v>
      </c>
      <c r="BH348" s="86">
        <f>IF(N348="sníž. přenesená",J348,0)</f>
        <v>0</v>
      </c>
      <c r="BI348" s="86">
        <f>IF(N348="nulová",J348,0)</f>
        <v>0</v>
      </c>
      <c r="BJ348" s="17" t="s">
        <v>9</v>
      </c>
      <c r="BK348" s="86">
        <f>ROUND(I348*H348,0)</f>
        <v>0</v>
      </c>
      <c r="BL348" s="17" t="s">
        <v>281</v>
      </c>
      <c r="BM348" s="17" t="s">
        <v>675</v>
      </c>
    </row>
    <row r="349" spans="1:65" s="11" customFormat="1" x14ac:dyDescent="0.3">
      <c r="A349" s="570"/>
      <c r="B349" s="571"/>
      <c r="C349" s="570"/>
      <c r="D349" s="572" t="s">
        <v>202</v>
      </c>
      <c r="E349" s="573" t="s">
        <v>3</v>
      </c>
      <c r="F349" s="574" t="s">
        <v>676</v>
      </c>
      <c r="G349" s="570"/>
      <c r="H349" s="575">
        <v>26.135999999999999</v>
      </c>
      <c r="I349" s="89"/>
      <c r="J349" s="89"/>
      <c r="K349" s="570"/>
      <c r="L349" s="87"/>
      <c r="M349" s="90"/>
      <c r="N349" s="91"/>
      <c r="O349" s="91"/>
      <c r="P349" s="91"/>
      <c r="Q349" s="91"/>
      <c r="R349" s="91"/>
      <c r="S349" s="91"/>
      <c r="T349" s="92"/>
      <c r="AT349" s="88" t="s">
        <v>202</v>
      </c>
      <c r="AU349" s="88" t="s">
        <v>84</v>
      </c>
      <c r="AV349" s="11" t="s">
        <v>84</v>
      </c>
      <c r="AW349" s="11" t="s">
        <v>41</v>
      </c>
      <c r="AX349" s="11" t="s">
        <v>77</v>
      </c>
      <c r="AY349" s="88" t="s">
        <v>193</v>
      </c>
    </row>
    <row r="350" spans="1:65" s="11" customFormat="1" x14ac:dyDescent="0.3">
      <c r="A350" s="570"/>
      <c r="B350" s="571"/>
      <c r="C350" s="570"/>
      <c r="D350" s="572" t="s">
        <v>202</v>
      </c>
      <c r="E350" s="573" t="s">
        <v>3</v>
      </c>
      <c r="F350" s="574" t="s">
        <v>677</v>
      </c>
      <c r="G350" s="570"/>
      <c r="H350" s="575">
        <v>12.122999999999999</v>
      </c>
      <c r="I350" s="89"/>
      <c r="J350" s="89"/>
      <c r="K350" s="570"/>
      <c r="L350" s="87"/>
      <c r="M350" s="90"/>
      <c r="N350" s="91"/>
      <c r="O350" s="91"/>
      <c r="P350" s="91"/>
      <c r="Q350" s="91"/>
      <c r="R350" s="91"/>
      <c r="S350" s="91"/>
      <c r="T350" s="92"/>
      <c r="AT350" s="88" t="s">
        <v>202</v>
      </c>
      <c r="AU350" s="88" t="s">
        <v>84</v>
      </c>
      <c r="AV350" s="11" t="s">
        <v>84</v>
      </c>
      <c r="AW350" s="11" t="s">
        <v>41</v>
      </c>
      <c r="AX350" s="11" t="s">
        <v>77</v>
      </c>
      <c r="AY350" s="88" t="s">
        <v>193</v>
      </c>
    </row>
    <row r="351" spans="1:65" s="11" customFormat="1" x14ac:dyDescent="0.3">
      <c r="A351" s="570"/>
      <c r="B351" s="571"/>
      <c r="C351" s="570"/>
      <c r="D351" s="572" t="s">
        <v>202</v>
      </c>
      <c r="E351" s="573" t="s">
        <v>3</v>
      </c>
      <c r="F351" s="574" t="s">
        <v>678</v>
      </c>
      <c r="G351" s="570"/>
      <c r="H351" s="575">
        <v>160.12799999999999</v>
      </c>
      <c r="I351" s="89"/>
      <c r="J351" s="89"/>
      <c r="K351" s="570"/>
      <c r="L351" s="87"/>
      <c r="M351" s="90"/>
      <c r="N351" s="91"/>
      <c r="O351" s="91"/>
      <c r="P351" s="91"/>
      <c r="Q351" s="91"/>
      <c r="R351" s="91"/>
      <c r="S351" s="91"/>
      <c r="T351" s="92"/>
      <c r="AT351" s="88" t="s">
        <v>202</v>
      </c>
      <c r="AU351" s="88" t="s">
        <v>84</v>
      </c>
      <c r="AV351" s="11" t="s">
        <v>84</v>
      </c>
      <c r="AW351" s="11" t="s">
        <v>41</v>
      </c>
      <c r="AX351" s="11" t="s">
        <v>77</v>
      </c>
      <c r="AY351" s="88" t="s">
        <v>193</v>
      </c>
    </row>
    <row r="352" spans="1:65" s="11" customFormat="1" x14ac:dyDescent="0.3">
      <c r="A352" s="570"/>
      <c r="B352" s="571"/>
      <c r="C352" s="570"/>
      <c r="D352" s="572" t="s">
        <v>202</v>
      </c>
      <c r="E352" s="573" t="s">
        <v>3</v>
      </c>
      <c r="F352" s="574" t="s">
        <v>679</v>
      </c>
      <c r="G352" s="570"/>
      <c r="H352" s="575">
        <v>15</v>
      </c>
      <c r="I352" s="89"/>
      <c r="J352" s="89"/>
      <c r="K352" s="570"/>
      <c r="L352" s="87"/>
      <c r="M352" s="90"/>
      <c r="N352" s="91"/>
      <c r="O352" s="91"/>
      <c r="P352" s="91"/>
      <c r="Q352" s="91"/>
      <c r="R352" s="91"/>
      <c r="S352" s="91"/>
      <c r="T352" s="92"/>
      <c r="AT352" s="88" t="s">
        <v>202</v>
      </c>
      <c r="AU352" s="88" t="s">
        <v>84</v>
      </c>
      <c r="AV352" s="11" t="s">
        <v>84</v>
      </c>
      <c r="AW352" s="11" t="s">
        <v>41</v>
      </c>
      <c r="AX352" s="11" t="s">
        <v>77</v>
      </c>
      <c r="AY352" s="88" t="s">
        <v>193</v>
      </c>
    </row>
    <row r="353" spans="1:65" s="12" customFormat="1" x14ac:dyDescent="0.3">
      <c r="A353" s="576"/>
      <c r="B353" s="577"/>
      <c r="C353" s="576"/>
      <c r="D353" s="578" t="s">
        <v>202</v>
      </c>
      <c r="E353" s="579" t="s">
        <v>120</v>
      </c>
      <c r="F353" s="580" t="s">
        <v>221</v>
      </c>
      <c r="G353" s="576"/>
      <c r="H353" s="581">
        <v>213.387</v>
      </c>
      <c r="I353" s="94"/>
      <c r="J353" s="94"/>
      <c r="K353" s="576"/>
      <c r="L353" s="93"/>
      <c r="M353" s="95"/>
      <c r="N353" s="96"/>
      <c r="O353" s="96"/>
      <c r="P353" s="96"/>
      <c r="Q353" s="96"/>
      <c r="R353" s="96"/>
      <c r="S353" s="96"/>
      <c r="T353" s="97"/>
      <c r="AT353" s="98" t="s">
        <v>202</v>
      </c>
      <c r="AU353" s="98" t="s">
        <v>84</v>
      </c>
      <c r="AV353" s="12" t="s">
        <v>205</v>
      </c>
      <c r="AW353" s="12" t="s">
        <v>41</v>
      </c>
      <c r="AX353" s="12" t="s">
        <v>9</v>
      </c>
      <c r="AY353" s="98" t="s">
        <v>193</v>
      </c>
    </row>
    <row r="354" spans="1:65" s="1" customFormat="1" ht="22.5" customHeight="1" x14ac:dyDescent="0.3">
      <c r="A354" s="550"/>
      <c r="B354" s="503"/>
      <c r="C354" s="564" t="s">
        <v>680</v>
      </c>
      <c r="D354" s="564" t="s">
        <v>195</v>
      </c>
      <c r="E354" s="565" t="s">
        <v>681</v>
      </c>
      <c r="F354" s="569" t="s">
        <v>682</v>
      </c>
      <c r="G354" s="567" t="s">
        <v>254</v>
      </c>
      <c r="H354" s="568">
        <v>241.58500000000001</v>
      </c>
      <c r="I354" s="80"/>
      <c r="J354" s="81">
        <f>ROUND(I354*H354,0)</f>
        <v>0</v>
      </c>
      <c r="K354" s="569" t="s">
        <v>199</v>
      </c>
      <c r="L354" s="21"/>
      <c r="M354" s="82" t="s">
        <v>3</v>
      </c>
      <c r="N354" s="83" t="s">
        <v>48</v>
      </c>
      <c r="O354" s="22"/>
      <c r="P354" s="84">
        <f>O354*H354</f>
        <v>0</v>
      </c>
      <c r="Q354" s="84">
        <v>0</v>
      </c>
      <c r="R354" s="84">
        <f>Q354*H354</f>
        <v>0</v>
      </c>
      <c r="S354" s="84">
        <v>0</v>
      </c>
      <c r="T354" s="85">
        <f>S354*H354</f>
        <v>0</v>
      </c>
      <c r="AR354" s="17" t="s">
        <v>281</v>
      </c>
      <c r="AT354" s="17" t="s">
        <v>195</v>
      </c>
      <c r="AU354" s="17" t="s">
        <v>84</v>
      </c>
      <c r="AY354" s="17" t="s">
        <v>193</v>
      </c>
      <c r="BE354" s="86">
        <f>IF(N354="základní",J354,0)</f>
        <v>0</v>
      </c>
      <c r="BF354" s="86">
        <f>IF(N354="snížená",J354,0)</f>
        <v>0</v>
      </c>
      <c r="BG354" s="86">
        <f>IF(N354="zákl. přenesená",J354,0)</f>
        <v>0</v>
      </c>
      <c r="BH354" s="86">
        <f>IF(N354="sníž. přenesená",J354,0)</f>
        <v>0</v>
      </c>
      <c r="BI354" s="86">
        <f>IF(N354="nulová",J354,0)</f>
        <v>0</v>
      </c>
      <c r="BJ354" s="17" t="s">
        <v>9</v>
      </c>
      <c r="BK354" s="86">
        <f>ROUND(I354*H354,0)</f>
        <v>0</v>
      </c>
      <c r="BL354" s="17" t="s">
        <v>281</v>
      </c>
      <c r="BM354" s="17" t="s">
        <v>683</v>
      </c>
    </row>
    <row r="355" spans="1:65" s="11" customFormat="1" x14ac:dyDescent="0.3">
      <c r="A355" s="570"/>
      <c r="B355" s="571"/>
      <c r="C355" s="570"/>
      <c r="D355" s="572" t="s">
        <v>202</v>
      </c>
      <c r="E355" s="573" t="s">
        <v>3</v>
      </c>
      <c r="F355" s="574" t="s">
        <v>684</v>
      </c>
      <c r="G355" s="570"/>
      <c r="H355" s="575">
        <v>29.303999999999998</v>
      </c>
      <c r="I355" s="89"/>
      <c r="J355" s="89"/>
      <c r="K355" s="570"/>
      <c r="L355" s="87"/>
      <c r="M355" s="90"/>
      <c r="N355" s="91"/>
      <c r="O355" s="91"/>
      <c r="P355" s="91"/>
      <c r="Q355" s="91"/>
      <c r="R355" s="91"/>
      <c r="S355" s="91"/>
      <c r="T355" s="92"/>
      <c r="AT355" s="88" t="s">
        <v>202</v>
      </c>
      <c r="AU355" s="88" t="s">
        <v>84</v>
      </c>
      <c r="AV355" s="11" t="s">
        <v>84</v>
      </c>
      <c r="AW355" s="11" t="s">
        <v>41</v>
      </c>
      <c r="AX355" s="11" t="s">
        <v>77</v>
      </c>
      <c r="AY355" s="88" t="s">
        <v>193</v>
      </c>
    </row>
    <row r="356" spans="1:65" s="11" customFormat="1" x14ac:dyDescent="0.3">
      <c r="A356" s="570"/>
      <c r="B356" s="571"/>
      <c r="C356" s="570"/>
      <c r="D356" s="572" t="s">
        <v>202</v>
      </c>
      <c r="E356" s="573" t="s">
        <v>3</v>
      </c>
      <c r="F356" s="574" t="s">
        <v>685</v>
      </c>
      <c r="G356" s="570"/>
      <c r="H356" s="575">
        <v>13.801</v>
      </c>
      <c r="I356" s="89"/>
      <c r="J356" s="89"/>
      <c r="K356" s="570"/>
      <c r="L356" s="87"/>
      <c r="M356" s="90"/>
      <c r="N356" s="91"/>
      <c r="O356" s="91"/>
      <c r="P356" s="91"/>
      <c r="Q356" s="91"/>
      <c r="R356" s="91"/>
      <c r="S356" s="91"/>
      <c r="T356" s="92"/>
      <c r="AT356" s="88" t="s">
        <v>202</v>
      </c>
      <c r="AU356" s="88" t="s">
        <v>84</v>
      </c>
      <c r="AV356" s="11" t="s">
        <v>84</v>
      </c>
      <c r="AW356" s="11" t="s">
        <v>41</v>
      </c>
      <c r="AX356" s="11" t="s">
        <v>77</v>
      </c>
      <c r="AY356" s="88" t="s">
        <v>193</v>
      </c>
    </row>
    <row r="357" spans="1:65" s="11" customFormat="1" x14ac:dyDescent="0.3">
      <c r="A357" s="570"/>
      <c r="B357" s="571"/>
      <c r="C357" s="570"/>
      <c r="D357" s="572" t="s">
        <v>202</v>
      </c>
      <c r="E357" s="573" t="s">
        <v>3</v>
      </c>
      <c r="F357" s="574" t="s">
        <v>686</v>
      </c>
      <c r="G357" s="570"/>
      <c r="H357" s="575">
        <v>183.48</v>
      </c>
      <c r="I357" s="89"/>
      <c r="J357" s="89"/>
      <c r="K357" s="570"/>
      <c r="L357" s="87"/>
      <c r="M357" s="90"/>
      <c r="N357" s="91"/>
      <c r="O357" s="91"/>
      <c r="P357" s="91"/>
      <c r="Q357" s="91"/>
      <c r="R357" s="91"/>
      <c r="S357" s="91"/>
      <c r="T357" s="92"/>
      <c r="AT357" s="88" t="s">
        <v>202</v>
      </c>
      <c r="AU357" s="88" t="s">
        <v>84</v>
      </c>
      <c r="AV357" s="11" t="s">
        <v>84</v>
      </c>
      <c r="AW357" s="11" t="s">
        <v>41</v>
      </c>
      <c r="AX357" s="11" t="s">
        <v>77</v>
      </c>
      <c r="AY357" s="88" t="s">
        <v>193</v>
      </c>
    </row>
    <row r="358" spans="1:65" s="12" customFormat="1" x14ac:dyDescent="0.3">
      <c r="A358" s="576"/>
      <c r="B358" s="577"/>
      <c r="C358" s="576"/>
      <c r="D358" s="572" t="s">
        <v>202</v>
      </c>
      <c r="E358" s="582" t="s">
        <v>129</v>
      </c>
      <c r="F358" s="583" t="s">
        <v>221</v>
      </c>
      <c r="G358" s="576"/>
      <c r="H358" s="584">
        <v>226.58500000000001</v>
      </c>
      <c r="I358" s="94"/>
      <c r="J358" s="94"/>
      <c r="K358" s="576"/>
      <c r="L358" s="93"/>
      <c r="M358" s="95"/>
      <c r="N358" s="96"/>
      <c r="O358" s="96"/>
      <c r="P358" s="96"/>
      <c r="Q358" s="96"/>
      <c r="R358" s="96"/>
      <c r="S358" s="96"/>
      <c r="T358" s="97"/>
      <c r="AT358" s="98" t="s">
        <v>202</v>
      </c>
      <c r="AU358" s="98" t="s">
        <v>84</v>
      </c>
      <c r="AV358" s="12" t="s">
        <v>205</v>
      </c>
      <c r="AW358" s="12" t="s">
        <v>41</v>
      </c>
      <c r="AX358" s="12" t="s">
        <v>77</v>
      </c>
      <c r="AY358" s="98" t="s">
        <v>193</v>
      </c>
    </row>
    <row r="359" spans="1:65" s="11" customFormat="1" x14ac:dyDescent="0.3">
      <c r="A359" s="570"/>
      <c r="B359" s="571"/>
      <c r="C359" s="570"/>
      <c r="D359" s="572" t="s">
        <v>202</v>
      </c>
      <c r="E359" s="573" t="s">
        <v>3</v>
      </c>
      <c r="F359" s="574" t="s">
        <v>679</v>
      </c>
      <c r="G359" s="570"/>
      <c r="H359" s="575">
        <v>15</v>
      </c>
      <c r="I359" s="89"/>
      <c r="J359" s="89"/>
      <c r="K359" s="570"/>
      <c r="L359" s="87"/>
      <c r="M359" s="90"/>
      <c r="N359" s="91"/>
      <c r="O359" s="91"/>
      <c r="P359" s="91"/>
      <c r="Q359" s="91"/>
      <c r="R359" s="91"/>
      <c r="S359" s="91"/>
      <c r="T359" s="92"/>
      <c r="AT359" s="88" t="s">
        <v>202</v>
      </c>
      <c r="AU359" s="88" t="s">
        <v>84</v>
      </c>
      <c r="AV359" s="11" t="s">
        <v>84</v>
      </c>
      <c r="AW359" s="11" t="s">
        <v>41</v>
      </c>
      <c r="AX359" s="11" t="s">
        <v>77</v>
      </c>
      <c r="AY359" s="88" t="s">
        <v>193</v>
      </c>
    </row>
    <row r="360" spans="1:65" s="12" customFormat="1" x14ac:dyDescent="0.3">
      <c r="A360" s="576"/>
      <c r="B360" s="577"/>
      <c r="C360" s="576"/>
      <c r="D360" s="572" t="s">
        <v>202</v>
      </c>
      <c r="E360" s="582" t="s">
        <v>132</v>
      </c>
      <c r="F360" s="583" t="s">
        <v>221</v>
      </c>
      <c r="G360" s="576"/>
      <c r="H360" s="584">
        <v>15</v>
      </c>
      <c r="I360" s="94"/>
      <c r="J360" s="94"/>
      <c r="K360" s="576"/>
      <c r="L360" s="93"/>
      <c r="M360" s="95"/>
      <c r="N360" s="96"/>
      <c r="O360" s="96"/>
      <c r="P360" s="96"/>
      <c r="Q360" s="96"/>
      <c r="R360" s="96"/>
      <c r="S360" s="96"/>
      <c r="T360" s="97"/>
      <c r="AT360" s="98" t="s">
        <v>202</v>
      </c>
      <c r="AU360" s="98" t="s">
        <v>84</v>
      </c>
      <c r="AV360" s="12" t="s">
        <v>205</v>
      </c>
      <c r="AW360" s="12" t="s">
        <v>41</v>
      </c>
      <c r="AX360" s="12" t="s">
        <v>77</v>
      </c>
      <c r="AY360" s="98" t="s">
        <v>193</v>
      </c>
    </row>
    <row r="361" spans="1:65" s="13" customFormat="1" x14ac:dyDescent="0.3">
      <c r="A361" s="593"/>
      <c r="B361" s="594"/>
      <c r="C361" s="593"/>
      <c r="D361" s="578" t="s">
        <v>202</v>
      </c>
      <c r="E361" s="595" t="s">
        <v>3</v>
      </c>
      <c r="F361" s="596" t="s">
        <v>647</v>
      </c>
      <c r="G361" s="593"/>
      <c r="H361" s="597">
        <v>241.58500000000001</v>
      </c>
      <c r="I361" s="105"/>
      <c r="J361" s="105"/>
      <c r="K361" s="593"/>
      <c r="L361" s="104"/>
      <c r="M361" s="106"/>
      <c r="N361" s="107"/>
      <c r="O361" s="107"/>
      <c r="P361" s="107"/>
      <c r="Q361" s="107"/>
      <c r="R361" s="107"/>
      <c r="S361" s="107"/>
      <c r="T361" s="108"/>
      <c r="AT361" s="109" t="s">
        <v>202</v>
      </c>
      <c r="AU361" s="109" t="s">
        <v>84</v>
      </c>
      <c r="AV361" s="13" t="s">
        <v>200</v>
      </c>
      <c r="AW361" s="13" t="s">
        <v>41</v>
      </c>
      <c r="AX361" s="13" t="s">
        <v>9</v>
      </c>
      <c r="AY361" s="109" t="s">
        <v>193</v>
      </c>
    </row>
    <row r="362" spans="1:65" s="1" customFormat="1" ht="22.5" customHeight="1" x14ac:dyDescent="0.3">
      <c r="A362" s="550"/>
      <c r="B362" s="503"/>
      <c r="C362" s="588" t="s">
        <v>687</v>
      </c>
      <c r="D362" s="588" t="s">
        <v>321</v>
      </c>
      <c r="E362" s="589" t="s">
        <v>634</v>
      </c>
      <c r="F362" s="590" t="s">
        <v>635</v>
      </c>
      <c r="G362" s="591" t="s">
        <v>254</v>
      </c>
      <c r="H362" s="592">
        <v>265.74400000000003</v>
      </c>
      <c r="I362" s="99"/>
      <c r="J362" s="100">
        <f>ROUND(I362*H362,0)</f>
        <v>0</v>
      </c>
      <c r="K362" s="590" t="s">
        <v>199</v>
      </c>
      <c r="L362" s="101"/>
      <c r="M362" s="102" t="s">
        <v>3</v>
      </c>
      <c r="N362" s="103" t="s">
        <v>48</v>
      </c>
      <c r="O362" s="22"/>
      <c r="P362" s="84">
        <f>O362*H362</f>
        <v>0</v>
      </c>
      <c r="Q362" s="84">
        <v>1.7000000000000001E-4</v>
      </c>
      <c r="R362" s="84">
        <f>Q362*H362</f>
        <v>4.5176480000000005E-2</v>
      </c>
      <c r="S362" s="84">
        <v>0</v>
      </c>
      <c r="T362" s="85">
        <f>S362*H362</f>
        <v>0</v>
      </c>
      <c r="AR362" s="17" t="s">
        <v>373</v>
      </c>
      <c r="AT362" s="17" t="s">
        <v>321</v>
      </c>
      <c r="AU362" s="17" t="s">
        <v>84</v>
      </c>
      <c r="AY362" s="17" t="s">
        <v>193</v>
      </c>
      <c r="BE362" s="86">
        <f>IF(N362="základní",J362,0)</f>
        <v>0</v>
      </c>
      <c r="BF362" s="86">
        <f>IF(N362="snížená",J362,0)</f>
        <v>0</v>
      </c>
      <c r="BG362" s="86">
        <f>IF(N362="zákl. přenesená",J362,0)</f>
        <v>0</v>
      </c>
      <c r="BH362" s="86">
        <f>IF(N362="sníž. přenesená",J362,0)</f>
        <v>0</v>
      </c>
      <c r="BI362" s="86">
        <f>IF(N362="nulová",J362,0)</f>
        <v>0</v>
      </c>
      <c r="BJ362" s="17" t="s">
        <v>9</v>
      </c>
      <c r="BK362" s="86">
        <f>ROUND(I362*H362,0)</f>
        <v>0</v>
      </c>
      <c r="BL362" s="17" t="s">
        <v>281</v>
      </c>
      <c r="BM362" s="17" t="s">
        <v>688</v>
      </c>
    </row>
    <row r="363" spans="1:65" s="11" customFormat="1" x14ac:dyDescent="0.3">
      <c r="A363" s="570"/>
      <c r="B363" s="571"/>
      <c r="C363" s="570"/>
      <c r="D363" s="572" t="s">
        <v>202</v>
      </c>
      <c r="E363" s="573" t="s">
        <v>3</v>
      </c>
      <c r="F363" s="574" t="s">
        <v>689</v>
      </c>
      <c r="G363" s="570"/>
      <c r="H363" s="575">
        <v>249.244</v>
      </c>
      <c r="I363" s="89"/>
      <c r="J363" s="89"/>
      <c r="K363" s="570"/>
      <c r="L363" s="87"/>
      <c r="M363" s="90"/>
      <c r="N363" s="91"/>
      <c r="O363" s="91"/>
      <c r="P363" s="91"/>
      <c r="Q363" s="91"/>
      <c r="R363" s="91"/>
      <c r="S363" s="91"/>
      <c r="T363" s="92"/>
      <c r="AT363" s="88" t="s">
        <v>202</v>
      </c>
      <c r="AU363" s="88" t="s">
        <v>84</v>
      </c>
      <c r="AV363" s="11" t="s">
        <v>84</v>
      </c>
      <c r="AW363" s="11" t="s">
        <v>41</v>
      </c>
      <c r="AX363" s="11" t="s">
        <v>77</v>
      </c>
      <c r="AY363" s="88" t="s">
        <v>193</v>
      </c>
    </row>
    <row r="364" spans="1:65" s="11" customFormat="1" x14ac:dyDescent="0.3">
      <c r="A364" s="570"/>
      <c r="B364" s="571"/>
      <c r="C364" s="570"/>
      <c r="D364" s="572" t="s">
        <v>202</v>
      </c>
      <c r="E364" s="573" t="s">
        <v>3</v>
      </c>
      <c r="F364" s="574" t="s">
        <v>690</v>
      </c>
      <c r="G364" s="570"/>
      <c r="H364" s="575">
        <v>16.5</v>
      </c>
      <c r="I364" s="89"/>
      <c r="J364" s="89"/>
      <c r="K364" s="570"/>
      <c r="L364" s="87"/>
      <c r="M364" s="90"/>
      <c r="N364" s="91"/>
      <c r="O364" s="91"/>
      <c r="P364" s="91"/>
      <c r="Q364" s="91"/>
      <c r="R364" s="91"/>
      <c r="S364" s="91"/>
      <c r="T364" s="92"/>
      <c r="AT364" s="88" t="s">
        <v>202</v>
      </c>
      <c r="AU364" s="88" t="s">
        <v>84</v>
      </c>
      <c r="AV364" s="11" t="s">
        <v>84</v>
      </c>
      <c r="AW364" s="11" t="s">
        <v>41</v>
      </c>
      <c r="AX364" s="11" t="s">
        <v>77</v>
      </c>
      <c r="AY364" s="88" t="s">
        <v>193</v>
      </c>
    </row>
    <row r="365" spans="1:65" s="12" customFormat="1" x14ac:dyDescent="0.3">
      <c r="A365" s="576"/>
      <c r="B365" s="577"/>
      <c r="C365" s="576"/>
      <c r="D365" s="578" t="s">
        <v>202</v>
      </c>
      <c r="E365" s="579" t="s">
        <v>3</v>
      </c>
      <c r="F365" s="580" t="s">
        <v>221</v>
      </c>
      <c r="G365" s="576"/>
      <c r="H365" s="581">
        <v>265.74400000000003</v>
      </c>
      <c r="I365" s="94"/>
      <c r="J365" s="94"/>
      <c r="K365" s="576"/>
      <c r="L365" s="93"/>
      <c r="M365" s="95"/>
      <c r="N365" s="96"/>
      <c r="O365" s="96"/>
      <c r="P365" s="96"/>
      <c r="Q365" s="96"/>
      <c r="R365" s="96"/>
      <c r="S365" s="96"/>
      <c r="T365" s="97"/>
      <c r="AT365" s="98" t="s">
        <v>202</v>
      </c>
      <c r="AU365" s="98" t="s">
        <v>84</v>
      </c>
      <c r="AV365" s="12" t="s">
        <v>205</v>
      </c>
      <c r="AW365" s="12" t="s">
        <v>41</v>
      </c>
      <c r="AX365" s="12" t="s">
        <v>9</v>
      </c>
      <c r="AY365" s="98" t="s">
        <v>193</v>
      </c>
    </row>
    <row r="366" spans="1:65" s="1" customFormat="1" ht="22.5" customHeight="1" x14ac:dyDescent="0.3">
      <c r="A366" s="550"/>
      <c r="B366" s="503"/>
      <c r="C366" s="564" t="s">
        <v>691</v>
      </c>
      <c r="D366" s="564" t="s">
        <v>195</v>
      </c>
      <c r="E366" s="565" t="s">
        <v>692</v>
      </c>
      <c r="F366" s="569" t="s">
        <v>693</v>
      </c>
      <c r="G366" s="567" t="s">
        <v>254</v>
      </c>
      <c r="H366" s="568">
        <v>483.17</v>
      </c>
      <c r="I366" s="80"/>
      <c r="J366" s="81">
        <f>ROUND(I366*H366,0)</f>
        <v>0</v>
      </c>
      <c r="K366" s="569" t="s">
        <v>199</v>
      </c>
      <c r="L366" s="21"/>
      <c r="M366" s="82" t="s">
        <v>3</v>
      </c>
      <c r="N366" s="83" t="s">
        <v>48</v>
      </c>
      <c r="O366" s="22"/>
      <c r="P366" s="84">
        <f>O366*H366</f>
        <v>0</v>
      </c>
      <c r="Q366" s="84">
        <v>0</v>
      </c>
      <c r="R366" s="84">
        <f>Q366*H366</f>
        <v>0</v>
      </c>
      <c r="S366" s="84">
        <v>0</v>
      </c>
      <c r="T366" s="85">
        <f>S366*H366</f>
        <v>0</v>
      </c>
      <c r="AR366" s="17" t="s">
        <v>281</v>
      </c>
      <c r="AT366" s="17" t="s">
        <v>195</v>
      </c>
      <c r="AU366" s="17" t="s">
        <v>84</v>
      </c>
      <c r="AY366" s="17" t="s">
        <v>193</v>
      </c>
      <c r="BE366" s="86">
        <f>IF(N366="základní",J366,0)</f>
        <v>0</v>
      </c>
      <c r="BF366" s="86">
        <f>IF(N366="snížená",J366,0)</f>
        <v>0</v>
      </c>
      <c r="BG366" s="86">
        <f>IF(N366="zákl. přenesená",J366,0)</f>
        <v>0</v>
      </c>
      <c r="BH366" s="86">
        <f>IF(N366="sníž. přenesená",J366,0)</f>
        <v>0</v>
      </c>
      <c r="BI366" s="86">
        <f>IF(N366="nulová",J366,0)</f>
        <v>0</v>
      </c>
      <c r="BJ366" s="17" t="s">
        <v>9</v>
      </c>
      <c r="BK366" s="86">
        <f>ROUND(I366*H366,0)</f>
        <v>0</v>
      </c>
      <c r="BL366" s="17" t="s">
        <v>281</v>
      </c>
      <c r="BM366" s="17" t="s">
        <v>694</v>
      </c>
    </row>
    <row r="367" spans="1:65" s="11" customFormat="1" x14ac:dyDescent="0.3">
      <c r="A367" s="570"/>
      <c r="B367" s="571"/>
      <c r="C367" s="570"/>
      <c r="D367" s="572" t="s">
        <v>202</v>
      </c>
      <c r="E367" s="573" t="s">
        <v>3</v>
      </c>
      <c r="F367" s="574" t="s">
        <v>695</v>
      </c>
      <c r="G367" s="570"/>
      <c r="H367" s="575">
        <v>453.17</v>
      </c>
      <c r="I367" s="89"/>
      <c r="J367" s="89"/>
      <c r="K367" s="570"/>
      <c r="L367" s="87"/>
      <c r="M367" s="90"/>
      <c r="N367" s="91"/>
      <c r="O367" s="91"/>
      <c r="P367" s="91"/>
      <c r="Q367" s="91"/>
      <c r="R367" s="91"/>
      <c r="S367" s="91"/>
      <c r="T367" s="92"/>
      <c r="AT367" s="88" t="s">
        <v>202</v>
      </c>
      <c r="AU367" s="88" t="s">
        <v>84</v>
      </c>
      <c r="AV367" s="11" t="s">
        <v>84</v>
      </c>
      <c r="AW367" s="11" t="s">
        <v>41</v>
      </c>
      <c r="AX367" s="11" t="s">
        <v>77</v>
      </c>
      <c r="AY367" s="88" t="s">
        <v>193</v>
      </c>
    </row>
    <row r="368" spans="1:65" s="11" customFormat="1" x14ac:dyDescent="0.3">
      <c r="A368" s="570"/>
      <c r="B368" s="571"/>
      <c r="C368" s="570"/>
      <c r="D368" s="572" t="s">
        <v>202</v>
      </c>
      <c r="E368" s="573" t="s">
        <v>3</v>
      </c>
      <c r="F368" s="574" t="s">
        <v>696</v>
      </c>
      <c r="G368" s="570"/>
      <c r="H368" s="575">
        <v>30</v>
      </c>
      <c r="I368" s="89"/>
      <c r="J368" s="89"/>
      <c r="K368" s="570"/>
      <c r="L368" s="87"/>
      <c r="M368" s="90"/>
      <c r="N368" s="91"/>
      <c r="O368" s="91"/>
      <c r="P368" s="91"/>
      <c r="Q368" s="91"/>
      <c r="R368" s="91"/>
      <c r="S368" s="91"/>
      <c r="T368" s="92"/>
      <c r="AT368" s="88" t="s">
        <v>202</v>
      </c>
      <c r="AU368" s="88" t="s">
        <v>84</v>
      </c>
      <c r="AV368" s="11" t="s">
        <v>84</v>
      </c>
      <c r="AW368" s="11" t="s">
        <v>41</v>
      </c>
      <c r="AX368" s="11" t="s">
        <v>77</v>
      </c>
      <c r="AY368" s="88" t="s">
        <v>193</v>
      </c>
    </row>
    <row r="369" spans="1:65" s="12" customFormat="1" x14ac:dyDescent="0.3">
      <c r="A369" s="576"/>
      <c r="B369" s="577"/>
      <c r="C369" s="576"/>
      <c r="D369" s="578" t="s">
        <v>202</v>
      </c>
      <c r="E369" s="579" t="s">
        <v>3</v>
      </c>
      <c r="F369" s="580" t="s">
        <v>221</v>
      </c>
      <c r="G369" s="576"/>
      <c r="H369" s="581">
        <v>483.17</v>
      </c>
      <c r="I369" s="94"/>
      <c r="J369" s="94"/>
      <c r="K369" s="576"/>
      <c r="L369" s="93"/>
      <c r="M369" s="95"/>
      <c r="N369" s="96"/>
      <c r="O369" s="96"/>
      <c r="P369" s="96"/>
      <c r="Q369" s="96"/>
      <c r="R369" s="96"/>
      <c r="S369" s="96"/>
      <c r="T369" s="97"/>
      <c r="AT369" s="98" t="s">
        <v>202</v>
      </c>
      <c r="AU369" s="98" t="s">
        <v>84</v>
      </c>
      <c r="AV369" s="12" t="s">
        <v>205</v>
      </c>
      <c r="AW369" s="12" t="s">
        <v>41</v>
      </c>
      <c r="AX369" s="12" t="s">
        <v>9</v>
      </c>
      <c r="AY369" s="98" t="s">
        <v>193</v>
      </c>
    </row>
    <row r="370" spans="1:65" s="1" customFormat="1" ht="22.5" customHeight="1" x14ac:dyDescent="0.3">
      <c r="A370" s="550"/>
      <c r="B370" s="503"/>
      <c r="C370" s="588" t="s">
        <v>697</v>
      </c>
      <c r="D370" s="588" t="s">
        <v>321</v>
      </c>
      <c r="E370" s="589" t="s">
        <v>698</v>
      </c>
      <c r="F370" s="590" t="s">
        <v>699</v>
      </c>
      <c r="G370" s="591" t="s">
        <v>254</v>
      </c>
      <c r="H370" s="592">
        <v>231.11699999999999</v>
      </c>
      <c r="I370" s="99"/>
      <c r="J370" s="100">
        <f>ROUND(I370*H370,0)</f>
        <v>0</v>
      </c>
      <c r="K370" s="590" t="s">
        <v>199</v>
      </c>
      <c r="L370" s="101"/>
      <c r="M370" s="102" t="s">
        <v>3</v>
      </c>
      <c r="N370" s="103" t="s">
        <v>48</v>
      </c>
      <c r="O370" s="22"/>
      <c r="P370" s="84">
        <f>O370*H370</f>
        <v>0</v>
      </c>
      <c r="Q370" s="84">
        <v>2.8E-3</v>
      </c>
      <c r="R370" s="84">
        <f>Q370*H370</f>
        <v>0.64712759999999991</v>
      </c>
      <c r="S370" s="84">
        <v>0</v>
      </c>
      <c r="T370" s="85">
        <f>S370*H370</f>
        <v>0</v>
      </c>
      <c r="AR370" s="17" t="s">
        <v>373</v>
      </c>
      <c r="AT370" s="17" t="s">
        <v>321</v>
      </c>
      <c r="AU370" s="17" t="s">
        <v>84</v>
      </c>
      <c r="AY370" s="17" t="s">
        <v>193</v>
      </c>
      <c r="BE370" s="86">
        <f>IF(N370="základní",J370,0)</f>
        <v>0</v>
      </c>
      <c r="BF370" s="86">
        <f>IF(N370="snížená",J370,0)</f>
        <v>0</v>
      </c>
      <c r="BG370" s="86">
        <f>IF(N370="zákl. přenesená",J370,0)</f>
        <v>0</v>
      </c>
      <c r="BH370" s="86">
        <f>IF(N370="sníž. přenesená",J370,0)</f>
        <v>0</v>
      </c>
      <c r="BI370" s="86">
        <f>IF(N370="nulová",J370,0)</f>
        <v>0</v>
      </c>
      <c r="BJ370" s="17" t="s">
        <v>9</v>
      </c>
      <c r="BK370" s="86">
        <f>ROUND(I370*H370,0)</f>
        <v>0</v>
      </c>
      <c r="BL370" s="17" t="s">
        <v>281</v>
      </c>
      <c r="BM370" s="17" t="s">
        <v>700</v>
      </c>
    </row>
    <row r="371" spans="1:65" s="11" customFormat="1" x14ac:dyDescent="0.3">
      <c r="A371" s="570"/>
      <c r="B371" s="571"/>
      <c r="C371" s="570"/>
      <c r="D371" s="578" t="s">
        <v>202</v>
      </c>
      <c r="E371" s="585" t="s">
        <v>3</v>
      </c>
      <c r="F371" s="586" t="s">
        <v>701</v>
      </c>
      <c r="G371" s="570"/>
      <c r="H371" s="587">
        <v>231.11699999999999</v>
      </c>
      <c r="I371" s="89"/>
      <c r="J371" s="89"/>
      <c r="K371" s="570"/>
      <c r="L371" s="87"/>
      <c r="M371" s="90"/>
      <c r="N371" s="91"/>
      <c r="O371" s="91"/>
      <c r="P371" s="91"/>
      <c r="Q371" s="91"/>
      <c r="R371" s="91"/>
      <c r="S371" s="91"/>
      <c r="T371" s="92"/>
      <c r="AT371" s="88" t="s">
        <v>202</v>
      </c>
      <c r="AU371" s="88" t="s">
        <v>84</v>
      </c>
      <c r="AV371" s="11" t="s">
        <v>84</v>
      </c>
      <c r="AW371" s="11" t="s">
        <v>41</v>
      </c>
      <c r="AX371" s="11" t="s">
        <v>9</v>
      </c>
      <c r="AY371" s="88" t="s">
        <v>193</v>
      </c>
    </row>
    <row r="372" spans="1:65" s="1" customFormat="1" ht="22.5" customHeight="1" x14ac:dyDescent="0.3">
      <c r="A372" s="550"/>
      <c r="B372" s="503"/>
      <c r="C372" s="588" t="s">
        <v>702</v>
      </c>
      <c r="D372" s="588" t="s">
        <v>321</v>
      </c>
      <c r="E372" s="589" t="s">
        <v>703</v>
      </c>
      <c r="F372" s="590" t="s">
        <v>704</v>
      </c>
      <c r="G372" s="591" t="s">
        <v>254</v>
      </c>
      <c r="H372" s="592">
        <v>30.6</v>
      </c>
      <c r="I372" s="99"/>
      <c r="J372" s="100">
        <f>ROUND(I372*H372,0)</f>
        <v>0</v>
      </c>
      <c r="K372" s="590" t="s">
        <v>199</v>
      </c>
      <c r="L372" s="101"/>
      <c r="M372" s="102" t="s">
        <v>3</v>
      </c>
      <c r="N372" s="103" t="s">
        <v>48</v>
      </c>
      <c r="O372" s="22"/>
      <c r="P372" s="84">
        <f>O372*H372</f>
        <v>0</v>
      </c>
      <c r="Q372" s="84">
        <v>4.1999999999999997E-3</v>
      </c>
      <c r="R372" s="84">
        <f>Q372*H372</f>
        <v>0.12852</v>
      </c>
      <c r="S372" s="84">
        <v>0</v>
      </c>
      <c r="T372" s="85">
        <f>S372*H372</f>
        <v>0</v>
      </c>
      <c r="AR372" s="17" t="s">
        <v>373</v>
      </c>
      <c r="AT372" s="17" t="s">
        <v>321</v>
      </c>
      <c r="AU372" s="17" t="s">
        <v>84</v>
      </c>
      <c r="AY372" s="17" t="s">
        <v>193</v>
      </c>
      <c r="BE372" s="86">
        <f>IF(N372="základní",J372,0)</f>
        <v>0</v>
      </c>
      <c r="BF372" s="86">
        <f>IF(N372="snížená",J372,0)</f>
        <v>0</v>
      </c>
      <c r="BG372" s="86">
        <f>IF(N372="zákl. přenesená",J372,0)</f>
        <v>0</v>
      </c>
      <c r="BH372" s="86">
        <f>IF(N372="sníž. přenesená",J372,0)</f>
        <v>0</v>
      </c>
      <c r="BI372" s="86">
        <f>IF(N372="nulová",J372,0)</f>
        <v>0</v>
      </c>
      <c r="BJ372" s="17" t="s">
        <v>9</v>
      </c>
      <c r="BK372" s="86">
        <f>ROUND(I372*H372,0)</f>
        <v>0</v>
      </c>
      <c r="BL372" s="17" t="s">
        <v>281</v>
      </c>
      <c r="BM372" s="17" t="s">
        <v>705</v>
      </c>
    </row>
    <row r="373" spans="1:65" s="11" customFormat="1" x14ac:dyDescent="0.3">
      <c r="A373" s="570"/>
      <c r="B373" s="571"/>
      <c r="C373" s="570"/>
      <c r="D373" s="578" t="s">
        <v>202</v>
      </c>
      <c r="E373" s="585" t="s">
        <v>3</v>
      </c>
      <c r="F373" s="586" t="s">
        <v>706</v>
      </c>
      <c r="G373" s="570"/>
      <c r="H373" s="587">
        <v>30.6</v>
      </c>
      <c r="I373" s="89"/>
      <c r="J373" s="89"/>
      <c r="K373" s="570"/>
      <c r="L373" s="87"/>
      <c r="M373" s="90"/>
      <c r="N373" s="91"/>
      <c r="O373" s="91"/>
      <c r="P373" s="91"/>
      <c r="Q373" s="91"/>
      <c r="R373" s="91"/>
      <c r="S373" s="91"/>
      <c r="T373" s="92"/>
      <c r="AT373" s="88" t="s">
        <v>202</v>
      </c>
      <c r="AU373" s="88" t="s">
        <v>84</v>
      </c>
      <c r="AV373" s="11" t="s">
        <v>84</v>
      </c>
      <c r="AW373" s="11" t="s">
        <v>41</v>
      </c>
      <c r="AX373" s="11" t="s">
        <v>9</v>
      </c>
      <c r="AY373" s="88" t="s">
        <v>193</v>
      </c>
    </row>
    <row r="374" spans="1:65" s="1" customFormat="1" ht="22.5" customHeight="1" x14ac:dyDescent="0.3">
      <c r="A374" s="550"/>
      <c r="B374" s="503"/>
      <c r="C374" s="588" t="s">
        <v>707</v>
      </c>
      <c r="D374" s="588" t="s">
        <v>321</v>
      </c>
      <c r="E374" s="589" t="s">
        <v>708</v>
      </c>
      <c r="F374" s="590" t="s">
        <v>709</v>
      </c>
      <c r="G374" s="591" t="s">
        <v>254</v>
      </c>
      <c r="H374" s="592">
        <v>231.11699999999999</v>
      </c>
      <c r="I374" s="99"/>
      <c r="J374" s="100">
        <f>ROUND(I374*H374,0)</f>
        <v>0</v>
      </c>
      <c r="K374" s="590" t="s">
        <v>199</v>
      </c>
      <c r="L374" s="101"/>
      <c r="M374" s="102" t="s">
        <v>3</v>
      </c>
      <c r="N374" s="103" t="s">
        <v>48</v>
      </c>
      <c r="O374" s="22"/>
      <c r="P374" s="84">
        <f>O374*H374</f>
        <v>0</v>
      </c>
      <c r="Q374" s="84">
        <v>5.5999999999999999E-3</v>
      </c>
      <c r="R374" s="84">
        <f>Q374*H374</f>
        <v>1.2942551999999998</v>
      </c>
      <c r="S374" s="84">
        <v>0</v>
      </c>
      <c r="T374" s="85">
        <f>S374*H374</f>
        <v>0</v>
      </c>
      <c r="AR374" s="17" t="s">
        <v>373</v>
      </c>
      <c r="AT374" s="17" t="s">
        <v>321</v>
      </c>
      <c r="AU374" s="17" t="s">
        <v>84</v>
      </c>
      <c r="AY374" s="17" t="s">
        <v>193</v>
      </c>
      <c r="BE374" s="86">
        <f>IF(N374="základní",J374,0)</f>
        <v>0</v>
      </c>
      <c r="BF374" s="86">
        <f>IF(N374="snížená",J374,0)</f>
        <v>0</v>
      </c>
      <c r="BG374" s="86">
        <f>IF(N374="zákl. přenesená",J374,0)</f>
        <v>0</v>
      </c>
      <c r="BH374" s="86">
        <f>IF(N374="sníž. přenesená",J374,0)</f>
        <v>0</v>
      </c>
      <c r="BI374" s="86">
        <f>IF(N374="nulová",J374,0)</f>
        <v>0</v>
      </c>
      <c r="BJ374" s="17" t="s">
        <v>9</v>
      </c>
      <c r="BK374" s="86">
        <f>ROUND(I374*H374,0)</f>
        <v>0</v>
      </c>
      <c r="BL374" s="17" t="s">
        <v>281</v>
      </c>
      <c r="BM374" s="17" t="s">
        <v>710</v>
      </c>
    </row>
    <row r="375" spans="1:65" s="11" customFormat="1" x14ac:dyDescent="0.3">
      <c r="A375" s="570"/>
      <c r="B375" s="571"/>
      <c r="C375" s="570"/>
      <c r="D375" s="578" t="s">
        <v>202</v>
      </c>
      <c r="E375" s="585" t="s">
        <v>3</v>
      </c>
      <c r="F375" s="586" t="s">
        <v>701</v>
      </c>
      <c r="G375" s="570"/>
      <c r="H375" s="587">
        <v>231.11699999999999</v>
      </c>
      <c r="I375" s="89"/>
      <c r="J375" s="89"/>
      <c r="K375" s="570"/>
      <c r="L375" s="87"/>
      <c r="M375" s="90"/>
      <c r="N375" s="91"/>
      <c r="O375" s="91"/>
      <c r="P375" s="91"/>
      <c r="Q375" s="91"/>
      <c r="R375" s="91"/>
      <c r="S375" s="91"/>
      <c r="T375" s="92"/>
      <c r="AT375" s="88" t="s">
        <v>202</v>
      </c>
      <c r="AU375" s="88" t="s">
        <v>84</v>
      </c>
      <c r="AV375" s="11" t="s">
        <v>84</v>
      </c>
      <c r="AW375" s="11" t="s">
        <v>41</v>
      </c>
      <c r="AX375" s="11" t="s">
        <v>9</v>
      </c>
      <c r="AY375" s="88" t="s">
        <v>193</v>
      </c>
    </row>
    <row r="376" spans="1:65" s="1" customFormat="1" ht="22.5" customHeight="1" x14ac:dyDescent="0.3">
      <c r="A376" s="550"/>
      <c r="B376" s="503"/>
      <c r="C376" s="564" t="s">
        <v>711</v>
      </c>
      <c r="D376" s="564" t="s">
        <v>195</v>
      </c>
      <c r="E376" s="565" t="s">
        <v>712</v>
      </c>
      <c r="F376" s="569" t="s">
        <v>713</v>
      </c>
      <c r="G376" s="567" t="s">
        <v>254</v>
      </c>
      <c r="H376" s="568">
        <v>299.78699999999998</v>
      </c>
      <c r="I376" s="80"/>
      <c r="J376" s="81">
        <f>ROUND(I376*H376,0)</f>
        <v>0</v>
      </c>
      <c r="K376" s="569" t="s">
        <v>199</v>
      </c>
      <c r="L376" s="21"/>
      <c r="M376" s="82" t="s">
        <v>3</v>
      </c>
      <c r="N376" s="83" t="s">
        <v>48</v>
      </c>
      <c r="O376" s="22"/>
      <c r="P376" s="84">
        <f>O376*H376</f>
        <v>0</v>
      </c>
      <c r="Q376" s="84">
        <v>1E-4</v>
      </c>
      <c r="R376" s="84">
        <f>Q376*H376</f>
        <v>2.99787E-2</v>
      </c>
      <c r="S376" s="84">
        <v>0</v>
      </c>
      <c r="T376" s="85">
        <f>S376*H376</f>
        <v>0</v>
      </c>
      <c r="AR376" s="17" t="s">
        <v>281</v>
      </c>
      <c r="AT376" s="17" t="s">
        <v>195</v>
      </c>
      <c r="AU376" s="17" t="s">
        <v>84</v>
      </c>
      <c r="AY376" s="17" t="s">
        <v>193</v>
      </c>
      <c r="BE376" s="86">
        <f>IF(N376="základní",J376,0)</f>
        <v>0</v>
      </c>
      <c r="BF376" s="86">
        <f>IF(N376="snížená",J376,0)</f>
        <v>0</v>
      </c>
      <c r="BG376" s="86">
        <f>IF(N376="zákl. přenesená",J376,0)</f>
        <v>0</v>
      </c>
      <c r="BH376" s="86">
        <f>IF(N376="sníž. přenesená",J376,0)</f>
        <v>0</v>
      </c>
      <c r="BI376" s="86">
        <f>IF(N376="nulová",J376,0)</f>
        <v>0</v>
      </c>
      <c r="BJ376" s="17" t="s">
        <v>9</v>
      </c>
      <c r="BK376" s="86">
        <f>ROUND(I376*H376,0)</f>
        <v>0</v>
      </c>
      <c r="BL376" s="17" t="s">
        <v>281</v>
      </c>
      <c r="BM376" s="17" t="s">
        <v>714</v>
      </c>
    </row>
    <row r="377" spans="1:65" s="11" customFormat="1" x14ac:dyDescent="0.3">
      <c r="A377" s="570"/>
      <c r="B377" s="571"/>
      <c r="C377" s="570"/>
      <c r="D377" s="578" t="s">
        <v>202</v>
      </c>
      <c r="E377" s="585" t="s">
        <v>3</v>
      </c>
      <c r="F377" s="586" t="s">
        <v>715</v>
      </c>
      <c r="G377" s="570"/>
      <c r="H377" s="587">
        <v>299.78699999999998</v>
      </c>
      <c r="I377" s="89"/>
      <c r="J377" s="89"/>
      <c r="K377" s="570"/>
      <c r="L377" s="87"/>
      <c r="M377" s="90"/>
      <c r="N377" s="91"/>
      <c r="O377" s="91"/>
      <c r="P377" s="91"/>
      <c r="Q377" s="91"/>
      <c r="R377" s="91"/>
      <c r="S377" s="91"/>
      <c r="T377" s="92"/>
      <c r="AT377" s="88" t="s">
        <v>202</v>
      </c>
      <c r="AU377" s="88" t="s">
        <v>84</v>
      </c>
      <c r="AV377" s="11" t="s">
        <v>84</v>
      </c>
      <c r="AW377" s="11" t="s">
        <v>41</v>
      </c>
      <c r="AX377" s="11" t="s">
        <v>9</v>
      </c>
      <c r="AY377" s="88" t="s">
        <v>193</v>
      </c>
    </row>
    <row r="378" spans="1:65" s="1" customFormat="1" ht="22.5" customHeight="1" x14ac:dyDescent="0.3">
      <c r="A378" s="550"/>
      <c r="B378" s="503"/>
      <c r="C378" s="564" t="s">
        <v>716</v>
      </c>
      <c r="D378" s="564" t="s">
        <v>195</v>
      </c>
      <c r="E378" s="565" t="s">
        <v>717</v>
      </c>
      <c r="F378" s="569" t="s">
        <v>718</v>
      </c>
      <c r="G378" s="567" t="s">
        <v>239</v>
      </c>
      <c r="H378" s="568">
        <v>6</v>
      </c>
      <c r="I378" s="80"/>
      <c r="J378" s="81">
        <f>ROUND(I378*H378,0)</f>
        <v>0</v>
      </c>
      <c r="K378" s="569" t="s">
        <v>199</v>
      </c>
      <c r="L378" s="21"/>
      <c r="M378" s="82" t="s">
        <v>3</v>
      </c>
      <c r="N378" s="83" t="s">
        <v>48</v>
      </c>
      <c r="O378" s="22"/>
      <c r="P378" s="84">
        <f>O378*H378</f>
        <v>0</v>
      </c>
      <c r="Q378" s="84">
        <v>2.6279999999999999E-5</v>
      </c>
      <c r="R378" s="84">
        <f>Q378*H378</f>
        <v>1.5767999999999999E-4</v>
      </c>
      <c r="S378" s="84">
        <v>0</v>
      </c>
      <c r="T378" s="85">
        <f>S378*H378</f>
        <v>0</v>
      </c>
      <c r="AR378" s="17" t="s">
        <v>281</v>
      </c>
      <c r="AT378" s="17" t="s">
        <v>195</v>
      </c>
      <c r="AU378" s="17" t="s">
        <v>84</v>
      </c>
      <c r="AY378" s="17" t="s">
        <v>193</v>
      </c>
      <c r="BE378" s="86">
        <f>IF(N378="základní",J378,0)</f>
        <v>0</v>
      </c>
      <c r="BF378" s="86">
        <f>IF(N378="snížená",J378,0)</f>
        <v>0</v>
      </c>
      <c r="BG378" s="86">
        <f>IF(N378="zákl. přenesená",J378,0)</f>
        <v>0</v>
      </c>
      <c r="BH378" s="86">
        <f>IF(N378="sníž. přenesená",J378,0)</f>
        <v>0</v>
      </c>
      <c r="BI378" s="86">
        <f>IF(N378="nulová",J378,0)</f>
        <v>0</v>
      </c>
      <c r="BJ378" s="17" t="s">
        <v>9</v>
      </c>
      <c r="BK378" s="86">
        <f>ROUND(I378*H378,0)</f>
        <v>0</v>
      </c>
      <c r="BL378" s="17" t="s">
        <v>281</v>
      </c>
      <c r="BM378" s="17" t="s">
        <v>719</v>
      </c>
    </row>
    <row r="379" spans="1:65" s="11" customFormat="1" x14ac:dyDescent="0.3">
      <c r="A379" s="570"/>
      <c r="B379" s="571"/>
      <c r="C379" s="570"/>
      <c r="D379" s="578" t="s">
        <v>202</v>
      </c>
      <c r="E379" s="585" t="s">
        <v>3</v>
      </c>
      <c r="F379" s="586" t="s">
        <v>720</v>
      </c>
      <c r="G379" s="570"/>
      <c r="H379" s="587">
        <v>6</v>
      </c>
      <c r="I379" s="89"/>
      <c r="J379" s="89"/>
      <c r="K379" s="570"/>
      <c r="L379" s="87"/>
      <c r="M379" s="90"/>
      <c r="N379" s="91"/>
      <c r="O379" s="91"/>
      <c r="P379" s="91"/>
      <c r="Q379" s="91"/>
      <c r="R379" s="91"/>
      <c r="S379" s="91"/>
      <c r="T379" s="92"/>
      <c r="AT379" s="88" t="s">
        <v>202</v>
      </c>
      <c r="AU379" s="88" t="s">
        <v>84</v>
      </c>
      <c r="AV379" s="11" t="s">
        <v>84</v>
      </c>
      <c r="AW379" s="11" t="s">
        <v>41</v>
      </c>
      <c r="AX379" s="11" t="s">
        <v>9</v>
      </c>
      <c r="AY379" s="88" t="s">
        <v>193</v>
      </c>
    </row>
    <row r="380" spans="1:65" s="1" customFormat="1" ht="22.5" customHeight="1" x14ac:dyDescent="0.3">
      <c r="A380" s="550"/>
      <c r="B380" s="503"/>
      <c r="C380" s="588" t="s">
        <v>721</v>
      </c>
      <c r="D380" s="588" t="s">
        <v>321</v>
      </c>
      <c r="E380" s="589" t="s">
        <v>722</v>
      </c>
      <c r="F380" s="590" t="s">
        <v>723</v>
      </c>
      <c r="G380" s="591" t="s">
        <v>239</v>
      </c>
      <c r="H380" s="592">
        <v>6</v>
      </c>
      <c r="I380" s="99"/>
      <c r="J380" s="100">
        <f>ROUND(I380*H380,0)</f>
        <v>0</v>
      </c>
      <c r="K380" s="590" t="s">
        <v>199</v>
      </c>
      <c r="L380" s="101"/>
      <c r="M380" s="102" t="s">
        <v>3</v>
      </c>
      <c r="N380" s="103" t="s">
        <v>48</v>
      </c>
      <c r="O380" s="22"/>
      <c r="P380" s="84">
        <f>O380*H380</f>
        <v>0</v>
      </c>
      <c r="Q380" s="84">
        <v>4.4999999999999997E-3</v>
      </c>
      <c r="R380" s="84">
        <f>Q380*H380</f>
        <v>2.6999999999999996E-2</v>
      </c>
      <c r="S380" s="84">
        <v>0</v>
      </c>
      <c r="T380" s="85">
        <f>S380*H380</f>
        <v>0</v>
      </c>
      <c r="AR380" s="17" t="s">
        <v>373</v>
      </c>
      <c r="AT380" s="17" t="s">
        <v>321</v>
      </c>
      <c r="AU380" s="17" t="s">
        <v>84</v>
      </c>
      <c r="AY380" s="17" t="s">
        <v>193</v>
      </c>
      <c r="BE380" s="86">
        <f>IF(N380="základní",J380,0)</f>
        <v>0</v>
      </c>
      <c r="BF380" s="86">
        <f>IF(N380="snížená",J380,0)</f>
        <v>0</v>
      </c>
      <c r="BG380" s="86">
        <f>IF(N380="zákl. přenesená",J380,0)</f>
        <v>0</v>
      </c>
      <c r="BH380" s="86">
        <f>IF(N380="sníž. přenesená",J380,0)</f>
        <v>0</v>
      </c>
      <c r="BI380" s="86">
        <f>IF(N380="nulová",J380,0)</f>
        <v>0</v>
      </c>
      <c r="BJ380" s="17" t="s">
        <v>9</v>
      </c>
      <c r="BK380" s="86">
        <f>ROUND(I380*H380,0)</f>
        <v>0</v>
      </c>
      <c r="BL380" s="17" t="s">
        <v>281</v>
      </c>
      <c r="BM380" s="17" t="s">
        <v>724</v>
      </c>
    </row>
    <row r="381" spans="1:65" s="11" customFormat="1" x14ac:dyDescent="0.3">
      <c r="A381" s="570"/>
      <c r="B381" s="571"/>
      <c r="C381" s="570"/>
      <c r="D381" s="578" t="s">
        <v>202</v>
      </c>
      <c r="E381" s="585" t="s">
        <v>3</v>
      </c>
      <c r="F381" s="586" t="s">
        <v>720</v>
      </c>
      <c r="G381" s="570"/>
      <c r="H381" s="587">
        <v>6</v>
      </c>
      <c r="I381" s="89"/>
      <c r="J381" s="89"/>
      <c r="K381" s="570"/>
      <c r="L381" s="87"/>
      <c r="M381" s="90"/>
      <c r="N381" s="91"/>
      <c r="O381" s="91"/>
      <c r="P381" s="91"/>
      <c r="Q381" s="91"/>
      <c r="R381" s="91"/>
      <c r="S381" s="91"/>
      <c r="T381" s="92"/>
      <c r="AT381" s="88" t="s">
        <v>202</v>
      </c>
      <c r="AU381" s="88" t="s">
        <v>84</v>
      </c>
      <c r="AV381" s="11" t="s">
        <v>84</v>
      </c>
      <c r="AW381" s="11" t="s">
        <v>41</v>
      </c>
      <c r="AX381" s="11" t="s">
        <v>9</v>
      </c>
      <c r="AY381" s="88" t="s">
        <v>193</v>
      </c>
    </row>
    <row r="382" spans="1:65" s="1" customFormat="1" ht="22.5" customHeight="1" x14ac:dyDescent="0.3">
      <c r="A382" s="550"/>
      <c r="B382" s="503"/>
      <c r="C382" s="564" t="s">
        <v>725</v>
      </c>
      <c r="D382" s="564" t="s">
        <v>195</v>
      </c>
      <c r="E382" s="565" t="s">
        <v>726</v>
      </c>
      <c r="F382" s="569" t="s">
        <v>727</v>
      </c>
      <c r="G382" s="567" t="s">
        <v>239</v>
      </c>
      <c r="H382" s="568">
        <v>2</v>
      </c>
      <c r="I382" s="80"/>
      <c r="J382" s="81">
        <f>ROUND(I382*H382,0)</f>
        <v>0</v>
      </c>
      <c r="K382" s="569" t="s">
        <v>199</v>
      </c>
      <c r="L382" s="21"/>
      <c r="M382" s="82" t="s">
        <v>3</v>
      </c>
      <c r="N382" s="83" t="s">
        <v>48</v>
      </c>
      <c r="O382" s="22"/>
      <c r="P382" s="84">
        <f>O382*H382</f>
        <v>0</v>
      </c>
      <c r="Q382" s="84">
        <v>7.2440000000000004E-5</v>
      </c>
      <c r="R382" s="84">
        <f>Q382*H382</f>
        <v>1.4488000000000001E-4</v>
      </c>
      <c r="S382" s="84">
        <v>0</v>
      </c>
      <c r="T382" s="85">
        <f>S382*H382</f>
        <v>0</v>
      </c>
      <c r="AR382" s="17" t="s">
        <v>281</v>
      </c>
      <c r="AT382" s="17" t="s">
        <v>195</v>
      </c>
      <c r="AU382" s="17" t="s">
        <v>84</v>
      </c>
      <c r="AY382" s="17" t="s">
        <v>193</v>
      </c>
      <c r="BE382" s="86">
        <f>IF(N382="základní",J382,0)</f>
        <v>0</v>
      </c>
      <c r="BF382" s="86">
        <f>IF(N382="snížená",J382,0)</f>
        <v>0</v>
      </c>
      <c r="BG382" s="86">
        <f>IF(N382="zákl. přenesená",J382,0)</f>
        <v>0</v>
      </c>
      <c r="BH382" s="86">
        <f>IF(N382="sníž. přenesená",J382,0)</f>
        <v>0</v>
      </c>
      <c r="BI382" s="86">
        <f>IF(N382="nulová",J382,0)</f>
        <v>0</v>
      </c>
      <c r="BJ382" s="17" t="s">
        <v>9</v>
      </c>
      <c r="BK382" s="86">
        <f>ROUND(I382*H382,0)</f>
        <v>0</v>
      </c>
      <c r="BL382" s="17" t="s">
        <v>281</v>
      </c>
      <c r="BM382" s="17" t="s">
        <v>728</v>
      </c>
    </row>
    <row r="383" spans="1:65" s="11" customFormat="1" x14ac:dyDescent="0.3">
      <c r="A383" s="570"/>
      <c r="B383" s="571"/>
      <c r="C383" s="570"/>
      <c r="D383" s="578" t="s">
        <v>202</v>
      </c>
      <c r="E383" s="585" t="s">
        <v>3</v>
      </c>
      <c r="F383" s="586" t="s">
        <v>729</v>
      </c>
      <c r="G383" s="570"/>
      <c r="H383" s="587">
        <v>2</v>
      </c>
      <c r="I383" s="89"/>
      <c r="J383" s="89"/>
      <c r="K383" s="570"/>
      <c r="L383" s="87"/>
      <c r="M383" s="90"/>
      <c r="N383" s="91"/>
      <c r="O383" s="91"/>
      <c r="P383" s="91"/>
      <c r="Q383" s="91"/>
      <c r="R383" s="91"/>
      <c r="S383" s="91"/>
      <c r="T383" s="92"/>
      <c r="AT383" s="88" t="s">
        <v>202</v>
      </c>
      <c r="AU383" s="88" t="s">
        <v>84</v>
      </c>
      <c r="AV383" s="11" t="s">
        <v>84</v>
      </c>
      <c r="AW383" s="11" t="s">
        <v>41</v>
      </c>
      <c r="AX383" s="11" t="s">
        <v>9</v>
      </c>
      <c r="AY383" s="88" t="s">
        <v>193</v>
      </c>
    </row>
    <row r="384" spans="1:65" s="1" customFormat="1" ht="22.5" customHeight="1" x14ac:dyDescent="0.3">
      <c r="A384" s="550"/>
      <c r="B384" s="503"/>
      <c r="C384" s="588" t="s">
        <v>32</v>
      </c>
      <c r="D384" s="588" t="s">
        <v>321</v>
      </c>
      <c r="E384" s="589" t="s">
        <v>730</v>
      </c>
      <c r="F384" s="590" t="s">
        <v>731</v>
      </c>
      <c r="G384" s="591" t="s">
        <v>239</v>
      </c>
      <c r="H384" s="592">
        <v>2</v>
      </c>
      <c r="I384" s="99"/>
      <c r="J384" s="100">
        <f>ROUND(I384*H384,0)</f>
        <v>0</v>
      </c>
      <c r="K384" s="566" t="s">
        <v>1443</v>
      </c>
      <c r="L384" s="101"/>
      <c r="M384" s="102" t="s">
        <v>3</v>
      </c>
      <c r="N384" s="103" t="s">
        <v>48</v>
      </c>
      <c r="O384" s="22"/>
      <c r="P384" s="84">
        <f>O384*H384</f>
        <v>0</v>
      </c>
      <c r="Q384" s="84">
        <v>6.4999999999999997E-3</v>
      </c>
      <c r="R384" s="84">
        <f>Q384*H384</f>
        <v>1.2999999999999999E-2</v>
      </c>
      <c r="S384" s="84">
        <v>0</v>
      </c>
      <c r="T384" s="85">
        <f>S384*H384</f>
        <v>0</v>
      </c>
      <c r="AR384" s="17" t="s">
        <v>373</v>
      </c>
      <c r="AT384" s="17" t="s">
        <v>321</v>
      </c>
      <c r="AU384" s="17" t="s">
        <v>84</v>
      </c>
      <c r="AY384" s="17" t="s">
        <v>193</v>
      </c>
      <c r="BE384" s="86">
        <f>IF(N384="základní",J384,0)</f>
        <v>0</v>
      </c>
      <c r="BF384" s="86">
        <f>IF(N384="snížená",J384,0)</f>
        <v>0</v>
      </c>
      <c r="BG384" s="86">
        <f>IF(N384="zákl. přenesená",J384,0)</f>
        <v>0</v>
      </c>
      <c r="BH384" s="86">
        <f>IF(N384="sníž. přenesená",J384,0)</f>
        <v>0</v>
      </c>
      <c r="BI384" s="86">
        <f>IF(N384="nulová",J384,0)</f>
        <v>0</v>
      </c>
      <c r="BJ384" s="17" t="s">
        <v>9</v>
      </c>
      <c r="BK384" s="86">
        <f>ROUND(I384*H384,0)</f>
        <v>0</v>
      </c>
      <c r="BL384" s="17" t="s">
        <v>281</v>
      </c>
      <c r="BM384" s="17" t="s">
        <v>732</v>
      </c>
    </row>
    <row r="385" spans="1:65" s="11" customFormat="1" x14ac:dyDescent="0.3">
      <c r="A385" s="570"/>
      <c r="B385" s="571"/>
      <c r="C385" s="570"/>
      <c r="D385" s="578" t="s">
        <v>202</v>
      </c>
      <c r="E385" s="585" t="s">
        <v>3</v>
      </c>
      <c r="F385" s="586" t="s">
        <v>729</v>
      </c>
      <c r="G385" s="570"/>
      <c r="H385" s="587">
        <v>2</v>
      </c>
      <c r="I385" s="89"/>
      <c r="J385" s="89"/>
      <c r="K385" s="570"/>
      <c r="L385" s="87"/>
      <c r="M385" s="90"/>
      <c r="N385" s="91"/>
      <c r="O385" s="91"/>
      <c r="P385" s="91"/>
      <c r="Q385" s="91"/>
      <c r="R385" s="91"/>
      <c r="S385" s="91"/>
      <c r="T385" s="92"/>
      <c r="AT385" s="88" t="s">
        <v>202</v>
      </c>
      <c r="AU385" s="88" t="s">
        <v>84</v>
      </c>
      <c r="AV385" s="11" t="s">
        <v>84</v>
      </c>
      <c r="AW385" s="11" t="s">
        <v>41</v>
      </c>
      <c r="AX385" s="11" t="s">
        <v>9</v>
      </c>
      <c r="AY385" s="88" t="s">
        <v>193</v>
      </c>
    </row>
    <row r="386" spans="1:65" s="1" customFormat="1" ht="22.5" customHeight="1" x14ac:dyDescent="0.3">
      <c r="A386" s="550"/>
      <c r="B386" s="503"/>
      <c r="C386" s="564" t="s">
        <v>733</v>
      </c>
      <c r="D386" s="564" t="s">
        <v>195</v>
      </c>
      <c r="E386" s="565" t="s">
        <v>734</v>
      </c>
      <c r="F386" s="569" t="s">
        <v>735</v>
      </c>
      <c r="G386" s="567" t="s">
        <v>239</v>
      </c>
      <c r="H386" s="568">
        <v>1</v>
      </c>
      <c r="I386" s="80"/>
      <c r="J386" s="81">
        <f>ROUND(I386*H386,0)</f>
        <v>0</v>
      </c>
      <c r="K386" s="569" t="s">
        <v>199</v>
      </c>
      <c r="L386" s="21"/>
      <c r="M386" s="82" t="s">
        <v>3</v>
      </c>
      <c r="N386" s="83" t="s">
        <v>48</v>
      </c>
      <c r="O386" s="22"/>
      <c r="P386" s="84">
        <f>O386*H386</f>
        <v>0</v>
      </c>
      <c r="Q386" s="84">
        <v>3.6959999999999998E-5</v>
      </c>
      <c r="R386" s="84">
        <f>Q386*H386</f>
        <v>3.6959999999999998E-5</v>
      </c>
      <c r="S386" s="84">
        <v>0</v>
      </c>
      <c r="T386" s="85">
        <f>S386*H386</f>
        <v>0</v>
      </c>
      <c r="AR386" s="17" t="s">
        <v>281</v>
      </c>
      <c r="AT386" s="17" t="s">
        <v>195</v>
      </c>
      <c r="AU386" s="17" t="s">
        <v>84</v>
      </c>
      <c r="AY386" s="17" t="s">
        <v>193</v>
      </c>
      <c r="BE386" s="86">
        <f>IF(N386="základní",J386,0)</f>
        <v>0</v>
      </c>
      <c r="BF386" s="86">
        <f>IF(N386="snížená",J386,0)</f>
        <v>0</v>
      </c>
      <c r="BG386" s="86">
        <f>IF(N386="zákl. přenesená",J386,0)</f>
        <v>0</v>
      </c>
      <c r="BH386" s="86">
        <f>IF(N386="sníž. přenesená",J386,0)</f>
        <v>0</v>
      </c>
      <c r="BI386" s="86">
        <f>IF(N386="nulová",J386,0)</f>
        <v>0</v>
      </c>
      <c r="BJ386" s="17" t="s">
        <v>9</v>
      </c>
      <c r="BK386" s="86">
        <f>ROUND(I386*H386,0)</f>
        <v>0</v>
      </c>
      <c r="BL386" s="17" t="s">
        <v>281</v>
      </c>
      <c r="BM386" s="17" t="s">
        <v>736</v>
      </c>
    </row>
    <row r="387" spans="1:65" s="11" customFormat="1" x14ac:dyDescent="0.3">
      <c r="A387" s="570"/>
      <c r="B387" s="571"/>
      <c r="C387" s="570"/>
      <c r="D387" s="578" t="s">
        <v>202</v>
      </c>
      <c r="E387" s="585" t="s">
        <v>3</v>
      </c>
      <c r="F387" s="586" t="s">
        <v>737</v>
      </c>
      <c r="G387" s="570"/>
      <c r="H387" s="587">
        <v>1</v>
      </c>
      <c r="I387" s="89"/>
      <c r="J387" s="89"/>
      <c r="K387" s="570"/>
      <c r="L387" s="87"/>
      <c r="M387" s="90"/>
      <c r="N387" s="91"/>
      <c r="O387" s="91"/>
      <c r="P387" s="91"/>
      <c r="Q387" s="91"/>
      <c r="R387" s="91"/>
      <c r="S387" s="91"/>
      <c r="T387" s="92"/>
      <c r="AT387" s="88" t="s">
        <v>202</v>
      </c>
      <c r="AU387" s="88" t="s">
        <v>84</v>
      </c>
      <c r="AV387" s="11" t="s">
        <v>84</v>
      </c>
      <c r="AW387" s="11" t="s">
        <v>41</v>
      </c>
      <c r="AX387" s="11" t="s">
        <v>9</v>
      </c>
      <c r="AY387" s="88" t="s">
        <v>193</v>
      </c>
    </row>
    <row r="388" spans="1:65" s="1" customFormat="1" ht="22.5" customHeight="1" x14ac:dyDescent="0.3">
      <c r="A388" s="550"/>
      <c r="B388" s="503"/>
      <c r="C388" s="588" t="s">
        <v>738</v>
      </c>
      <c r="D388" s="588" t="s">
        <v>321</v>
      </c>
      <c r="E388" s="589" t="s">
        <v>739</v>
      </c>
      <c r="F388" s="590" t="s">
        <v>740</v>
      </c>
      <c r="G388" s="591" t="s">
        <v>239</v>
      </c>
      <c r="H388" s="592">
        <v>1</v>
      </c>
      <c r="I388" s="99"/>
      <c r="J388" s="100">
        <f>ROUND(I388*H388,0)</f>
        <v>0</v>
      </c>
      <c r="K388" s="590" t="s">
        <v>199</v>
      </c>
      <c r="L388" s="101"/>
      <c r="M388" s="102" t="s">
        <v>3</v>
      </c>
      <c r="N388" s="103" t="s">
        <v>48</v>
      </c>
      <c r="O388" s="22"/>
      <c r="P388" s="84">
        <f>O388*H388</f>
        <v>0</v>
      </c>
      <c r="Q388" s="84">
        <v>8.9999999999999993E-3</v>
      </c>
      <c r="R388" s="84">
        <f>Q388*H388</f>
        <v>8.9999999999999993E-3</v>
      </c>
      <c r="S388" s="84">
        <v>0</v>
      </c>
      <c r="T388" s="85">
        <f>S388*H388</f>
        <v>0</v>
      </c>
      <c r="AR388" s="17" t="s">
        <v>373</v>
      </c>
      <c r="AT388" s="17" t="s">
        <v>321</v>
      </c>
      <c r="AU388" s="17" t="s">
        <v>84</v>
      </c>
      <c r="AY388" s="17" t="s">
        <v>193</v>
      </c>
      <c r="BE388" s="86">
        <f>IF(N388="základní",J388,0)</f>
        <v>0</v>
      </c>
      <c r="BF388" s="86">
        <f>IF(N388="snížená",J388,0)</f>
        <v>0</v>
      </c>
      <c r="BG388" s="86">
        <f>IF(N388="zákl. přenesená",J388,0)</f>
        <v>0</v>
      </c>
      <c r="BH388" s="86">
        <f>IF(N388="sníž. přenesená",J388,0)</f>
        <v>0</v>
      </c>
      <c r="BI388" s="86">
        <f>IF(N388="nulová",J388,0)</f>
        <v>0</v>
      </c>
      <c r="BJ388" s="17" t="s">
        <v>9</v>
      </c>
      <c r="BK388" s="86">
        <f>ROUND(I388*H388,0)</f>
        <v>0</v>
      </c>
      <c r="BL388" s="17" t="s">
        <v>281</v>
      </c>
      <c r="BM388" s="17" t="s">
        <v>741</v>
      </c>
    </row>
    <row r="389" spans="1:65" s="11" customFormat="1" x14ac:dyDescent="0.3">
      <c r="A389" s="570"/>
      <c r="B389" s="571"/>
      <c r="C389" s="570"/>
      <c r="D389" s="578" t="s">
        <v>202</v>
      </c>
      <c r="E389" s="585" t="s">
        <v>3</v>
      </c>
      <c r="F389" s="586" t="s">
        <v>737</v>
      </c>
      <c r="G389" s="570"/>
      <c r="H389" s="587">
        <v>1</v>
      </c>
      <c r="I389" s="89"/>
      <c r="J389" s="89"/>
      <c r="K389" s="570"/>
      <c r="L389" s="87"/>
      <c r="M389" s="90"/>
      <c r="N389" s="91"/>
      <c r="O389" s="91"/>
      <c r="P389" s="91"/>
      <c r="Q389" s="91"/>
      <c r="R389" s="91"/>
      <c r="S389" s="91"/>
      <c r="T389" s="92"/>
      <c r="AT389" s="88" t="s">
        <v>202</v>
      </c>
      <c r="AU389" s="88" t="s">
        <v>84</v>
      </c>
      <c r="AV389" s="11" t="s">
        <v>84</v>
      </c>
      <c r="AW389" s="11" t="s">
        <v>41</v>
      </c>
      <c r="AX389" s="11" t="s">
        <v>9</v>
      </c>
      <c r="AY389" s="88" t="s">
        <v>193</v>
      </c>
    </row>
    <row r="390" spans="1:65" s="1" customFormat="1" ht="22.5" customHeight="1" x14ac:dyDescent="0.3">
      <c r="A390" s="550"/>
      <c r="B390" s="503"/>
      <c r="C390" s="564" t="s">
        <v>742</v>
      </c>
      <c r="D390" s="564" t="s">
        <v>195</v>
      </c>
      <c r="E390" s="565" t="s">
        <v>743</v>
      </c>
      <c r="F390" s="569" t="s">
        <v>744</v>
      </c>
      <c r="G390" s="567" t="s">
        <v>239</v>
      </c>
      <c r="H390" s="568">
        <v>4</v>
      </c>
      <c r="I390" s="80"/>
      <c r="J390" s="81">
        <f>ROUND(I390*H390,0)</f>
        <v>0</v>
      </c>
      <c r="K390" s="569" t="s">
        <v>199</v>
      </c>
      <c r="L390" s="21"/>
      <c r="M390" s="82" t="s">
        <v>3</v>
      </c>
      <c r="N390" s="83" t="s">
        <v>48</v>
      </c>
      <c r="O390" s="22"/>
      <c r="P390" s="84">
        <f>O390*H390</f>
        <v>0</v>
      </c>
      <c r="Q390" s="84">
        <v>2.2159999999999999E-4</v>
      </c>
      <c r="R390" s="84">
        <f>Q390*H390</f>
        <v>8.8639999999999997E-4</v>
      </c>
      <c r="S390" s="84">
        <v>0</v>
      </c>
      <c r="T390" s="85">
        <f>S390*H390</f>
        <v>0</v>
      </c>
      <c r="AR390" s="17" t="s">
        <v>281</v>
      </c>
      <c r="AT390" s="17" t="s">
        <v>195</v>
      </c>
      <c r="AU390" s="17" t="s">
        <v>84</v>
      </c>
      <c r="AY390" s="17" t="s">
        <v>193</v>
      </c>
      <c r="BE390" s="86">
        <f>IF(N390="základní",J390,0)</f>
        <v>0</v>
      </c>
      <c r="BF390" s="86">
        <f>IF(N390="snížená",J390,0)</f>
        <v>0</v>
      </c>
      <c r="BG390" s="86">
        <f>IF(N390="zákl. přenesená",J390,0)</f>
        <v>0</v>
      </c>
      <c r="BH390" s="86">
        <f>IF(N390="sníž. přenesená",J390,0)</f>
        <v>0</v>
      </c>
      <c r="BI390" s="86">
        <f>IF(N390="nulová",J390,0)</f>
        <v>0</v>
      </c>
      <c r="BJ390" s="17" t="s">
        <v>9</v>
      </c>
      <c r="BK390" s="86">
        <f>ROUND(I390*H390,0)</f>
        <v>0</v>
      </c>
      <c r="BL390" s="17" t="s">
        <v>281</v>
      </c>
      <c r="BM390" s="17" t="s">
        <v>745</v>
      </c>
    </row>
    <row r="391" spans="1:65" s="11" customFormat="1" x14ac:dyDescent="0.3">
      <c r="A391" s="570"/>
      <c r="B391" s="571"/>
      <c r="C391" s="570"/>
      <c r="D391" s="572" t="s">
        <v>202</v>
      </c>
      <c r="E391" s="573" t="s">
        <v>3</v>
      </c>
      <c r="F391" s="574" t="s">
        <v>746</v>
      </c>
      <c r="G391" s="570"/>
      <c r="H391" s="575">
        <v>1</v>
      </c>
      <c r="I391" s="89"/>
      <c r="J391" s="89"/>
      <c r="K391" s="570"/>
      <c r="L391" s="87"/>
      <c r="M391" s="90"/>
      <c r="N391" s="91"/>
      <c r="O391" s="91"/>
      <c r="P391" s="91"/>
      <c r="Q391" s="91"/>
      <c r="R391" s="91"/>
      <c r="S391" s="91"/>
      <c r="T391" s="92"/>
      <c r="AT391" s="88" t="s">
        <v>202</v>
      </c>
      <c r="AU391" s="88" t="s">
        <v>84</v>
      </c>
      <c r="AV391" s="11" t="s">
        <v>84</v>
      </c>
      <c r="AW391" s="11" t="s">
        <v>41</v>
      </c>
      <c r="AX391" s="11" t="s">
        <v>77</v>
      </c>
      <c r="AY391" s="88" t="s">
        <v>193</v>
      </c>
    </row>
    <row r="392" spans="1:65" s="11" customFormat="1" x14ac:dyDescent="0.3">
      <c r="A392" s="570"/>
      <c r="B392" s="571"/>
      <c r="C392" s="570"/>
      <c r="D392" s="572" t="s">
        <v>202</v>
      </c>
      <c r="E392" s="573" t="s">
        <v>3</v>
      </c>
      <c r="F392" s="574" t="s">
        <v>747</v>
      </c>
      <c r="G392" s="570"/>
      <c r="H392" s="575">
        <v>1</v>
      </c>
      <c r="I392" s="89"/>
      <c r="J392" s="89"/>
      <c r="K392" s="570"/>
      <c r="L392" s="87"/>
      <c r="M392" s="90"/>
      <c r="N392" s="91"/>
      <c r="O392" s="91"/>
      <c r="P392" s="91"/>
      <c r="Q392" s="91"/>
      <c r="R392" s="91"/>
      <c r="S392" s="91"/>
      <c r="T392" s="92"/>
      <c r="AT392" s="88" t="s">
        <v>202</v>
      </c>
      <c r="AU392" s="88" t="s">
        <v>84</v>
      </c>
      <c r="AV392" s="11" t="s">
        <v>84</v>
      </c>
      <c r="AW392" s="11" t="s">
        <v>41</v>
      </c>
      <c r="AX392" s="11" t="s">
        <v>77</v>
      </c>
      <c r="AY392" s="88" t="s">
        <v>193</v>
      </c>
    </row>
    <row r="393" spans="1:65" s="11" customFormat="1" x14ac:dyDescent="0.3">
      <c r="A393" s="570"/>
      <c r="B393" s="571"/>
      <c r="C393" s="570"/>
      <c r="D393" s="572" t="s">
        <v>202</v>
      </c>
      <c r="E393" s="573" t="s">
        <v>3</v>
      </c>
      <c r="F393" s="574" t="s">
        <v>748</v>
      </c>
      <c r="G393" s="570"/>
      <c r="H393" s="575">
        <v>2</v>
      </c>
      <c r="I393" s="89"/>
      <c r="J393" s="89"/>
      <c r="K393" s="570"/>
      <c r="L393" s="87"/>
      <c r="M393" s="90"/>
      <c r="N393" s="91"/>
      <c r="O393" s="91"/>
      <c r="P393" s="91"/>
      <c r="Q393" s="91"/>
      <c r="R393" s="91"/>
      <c r="S393" s="91"/>
      <c r="T393" s="92"/>
      <c r="AT393" s="88" t="s">
        <v>202</v>
      </c>
      <c r="AU393" s="88" t="s">
        <v>84</v>
      </c>
      <c r="AV393" s="11" t="s">
        <v>84</v>
      </c>
      <c r="AW393" s="11" t="s">
        <v>41</v>
      </c>
      <c r="AX393" s="11" t="s">
        <v>77</v>
      </c>
      <c r="AY393" s="88" t="s">
        <v>193</v>
      </c>
    </row>
    <row r="394" spans="1:65" s="12" customFormat="1" x14ac:dyDescent="0.3">
      <c r="A394" s="576"/>
      <c r="B394" s="577"/>
      <c r="C394" s="576"/>
      <c r="D394" s="578" t="s">
        <v>202</v>
      </c>
      <c r="E394" s="579" t="s">
        <v>3</v>
      </c>
      <c r="F394" s="580" t="s">
        <v>221</v>
      </c>
      <c r="G394" s="576"/>
      <c r="H394" s="581">
        <v>4</v>
      </c>
      <c r="I394" s="94"/>
      <c r="J394" s="94"/>
      <c r="K394" s="576"/>
      <c r="L394" s="93"/>
      <c r="M394" s="95"/>
      <c r="N394" s="96"/>
      <c r="O394" s="96"/>
      <c r="P394" s="96"/>
      <c r="Q394" s="96"/>
      <c r="R394" s="96"/>
      <c r="S394" s="96"/>
      <c r="T394" s="97"/>
      <c r="AT394" s="98" t="s">
        <v>202</v>
      </c>
      <c r="AU394" s="98" t="s">
        <v>84</v>
      </c>
      <c r="AV394" s="12" t="s">
        <v>205</v>
      </c>
      <c r="AW394" s="12" t="s">
        <v>41</v>
      </c>
      <c r="AX394" s="12" t="s">
        <v>9</v>
      </c>
      <c r="AY394" s="98" t="s">
        <v>193</v>
      </c>
    </row>
    <row r="395" spans="1:65" s="1" customFormat="1" ht="22.5" customHeight="1" x14ac:dyDescent="0.3">
      <c r="A395" s="550"/>
      <c r="B395" s="503"/>
      <c r="C395" s="588" t="s">
        <v>749</v>
      </c>
      <c r="D395" s="588" t="s">
        <v>321</v>
      </c>
      <c r="E395" s="589" t="s">
        <v>750</v>
      </c>
      <c r="F395" s="590" t="s">
        <v>751</v>
      </c>
      <c r="G395" s="591" t="s">
        <v>239</v>
      </c>
      <c r="H395" s="592">
        <v>2</v>
      </c>
      <c r="I395" s="99"/>
      <c r="J395" s="100">
        <f>ROUND(I395*H395,0)</f>
        <v>0</v>
      </c>
      <c r="K395" s="590" t="s">
        <v>199</v>
      </c>
      <c r="L395" s="101"/>
      <c r="M395" s="102" t="s">
        <v>3</v>
      </c>
      <c r="N395" s="103" t="s">
        <v>48</v>
      </c>
      <c r="O395" s="22"/>
      <c r="P395" s="84">
        <f>O395*H395</f>
        <v>0</v>
      </c>
      <c r="Q395" s="84">
        <v>2.5420000000000002E-2</v>
      </c>
      <c r="R395" s="84">
        <f>Q395*H395</f>
        <v>5.0840000000000003E-2</v>
      </c>
      <c r="S395" s="84">
        <v>0</v>
      </c>
      <c r="T395" s="85">
        <f>S395*H395</f>
        <v>0</v>
      </c>
      <c r="AR395" s="17" t="s">
        <v>373</v>
      </c>
      <c r="AT395" s="17" t="s">
        <v>321</v>
      </c>
      <c r="AU395" s="17" t="s">
        <v>84</v>
      </c>
      <c r="AY395" s="17" t="s">
        <v>193</v>
      </c>
      <c r="BE395" s="86">
        <f>IF(N395="základní",J395,0)</f>
        <v>0</v>
      </c>
      <c r="BF395" s="86">
        <f>IF(N395="snížená",J395,0)</f>
        <v>0</v>
      </c>
      <c r="BG395" s="86">
        <f>IF(N395="zákl. přenesená",J395,0)</f>
        <v>0</v>
      </c>
      <c r="BH395" s="86">
        <f>IF(N395="sníž. přenesená",J395,0)</f>
        <v>0</v>
      </c>
      <c r="BI395" s="86">
        <f>IF(N395="nulová",J395,0)</f>
        <v>0</v>
      </c>
      <c r="BJ395" s="17" t="s">
        <v>9</v>
      </c>
      <c r="BK395" s="86">
        <f>ROUND(I395*H395,0)</f>
        <v>0</v>
      </c>
      <c r="BL395" s="17" t="s">
        <v>281</v>
      </c>
      <c r="BM395" s="17" t="s">
        <v>752</v>
      </c>
    </row>
    <row r="396" spans="1:65" s="11" customFormat="1" x14ac:dyDescent="0.3">
      <c r="A396" s="570"/>
      <c r="B396" s="571"/>
      <c r="C396" s="570"/>
      <c r="D396" s="578" t="s">
        <v>202</v>
      </c>
      <c r="E396" s="585" t="s">
        <v>3</v>
      </c>
      <c r="F396" s="586" t="s">
        <v>748</v>
      </c>
      <c r="G396" s="570"/>
      <c r="H396" s="587">
        <v>2</v>
      </c>
      <c r="I396" s="89"/>
      <c r="J396" s="89"/>
      <c r="K396" s="570"/>
      <c r="L396" s="87"/>
      <c r="M396" s="90"/>
      <c r="N396" s="91"/>
      <c r="O396" s="91"/>
      <c r="P396" s="91"/>
      <c r="Q396" s="91"/>
      <c r="R396" s="91"/>
      <c r="S396" s="91"/>
      <c r="T396" s="92"/>
      <c r="AT396" s="88" t="s">
        <v>202</v>
      </c>
      <c r="AU396" s="88" t="s">
        <v>84</v>
      </c>
      <c r="AV396" s="11" t="s">
        <v>84</v>
      </c>
      <c r="AW396" s="11" t="s">
        <v>41</v>
      </c>
      <c r="AX396" s="11" t="s">
        <v>9</v>
      </c>
      <c r="AY396" s="88" t="s">
        <v>193</v>
      </c>
    </row>
    <row r="397" spans="1:65" s="1" customFormat="1" ht="22.5" customHeight="1" x14ac:dyDescent="0.3">
      <c r="A397" s="550"/>
      <c r="B397" s="503"/>
      <c r="C397" s="588" t="s">
        <v>753</v>
      </c>
      <c r="D397" s="588" t="s">
        <v>321</v>
      </c>
      <c r="E397" s="589" t="s">
        <v>754</v>
      </c>
      <c r="F397" s="590" t="s">
        <v>755</v>
      </c>
      <c r="G397" s="591" t="s">
        <v>239</v>
      </c>
      <c r="H397" s="592">
        <v>1</v>
      </c>
      <c r="I397" s="99"/>
      <c r="J397" s="100">
        <f>ROUND(I397*H397,0)</f>
        <v>0</v>
      </c>
      <c r="K397" s="590" t="s">
        <v>199</v>
      </c>
      <c r="L397" s="101"/>
      <c r="M397" s="102" t="s">
        <v>3</v>
      </c>
      <c r="N397" s="103" t="s">
        <v>48</v>
      </c>
      <c r="O397" s="22"/>
      <c r="P397" s="84">
        <f>O397*H397</f>
        <v>0</v>
      </c>
      <c r="Q397" s="84">
        <v>2.6190000000000001E-2</v>
      </c>
      <c r="R397" s="84">
        <f>Q397*H397</f>
        <v>2.6190000000000001E-2</v>
      </c>
      <c r="S397" s="84">
        <v>0</v>
      </c>
      <c r="T397" s="85">
        <f>S397*H397</f>
        <v>0</v>
      </c>
      <c r="AR397" s="17" t="s">
        <v>373</v>
      </c>
      <c r="AT397" s="17" t="s">
        <v>321</v>
      </c>
      <c r="AU397" s="17" t="s">
        <v>84</v>
      </c>
      <c r="AY397" s="17" t="s">
        <v>193</v>
      </c>
      <c r="BE397" s="86">
        <f>IF(N397="základní",J397,0)</f>
        <v>0</v>
      </c>
      <c r="BF397" s="86">
        <f>IF(N397="snížená",J397,0)</f>
        <v>0</v>
      </c>
      <c r="BG397" s="86">
        <f>IF(N397="zákl. přenesená",J397,0)</f>
        <v>0</v>
      </c>
      <c r="BH397" s="86">
        <f>IF(N397="sníž. přenesená",J397,0)</f>
        <v>0</v>
      </c>
      <c r="BI397" s="86">
        <f>IF(N397="nulová",J397,0)</f>
        <v>0</v>
      </c>
      <c r="BJ397" s="17" t="s">
        <v>9</v>
      </c>
      <c r="BK397" s="86">
        <f>ROUND(I397*H397,0)</f>
        <v>0</v>
      </c>
      <c r="BL397" s="17" t="s">
        <v>281</v>
      </c>
      <c r="BM397" s="17" t="s">
        <v>756</v>
      </c>
    </row>
    <row r="398" spans="1:65" s="11" customFormat="1" x14ac:dyDescent="0.3">
      <c r="A398" s="570"/>
      <c r="B398" s="571"/>
      <c r="C398" s="570"/>
      <c r="D398" s="578" t="s">
        <v>202</v>
      </c>
      <c r="E398" s="585" t="s">
        <v>3</v>
      </c>
      <c r="F398" s="586" t="s">
        <v>747</v>
      </c>
      <c r="G398" s="570"/>
      <c r="H398" s="587">
        <v>1</v>
      </c>
      <c r="I398" s="89"/>
      <c r="J398" s="89"/>
      <c r="K398" s="570"/>
      <c r="L398" s="87"/>
      <c r="M398" s="90"/>
      <c r="N398" s="91"/>
      <c r="O398" s="91"/>
      <c r="P398" s="91"/>
      <c r="Q398" s="91"/>
      <c r="R398" s="91"/>
      <c r="S398" s="91"/>
      <c r="T398" s="92"/>
      <c r="AT398" s="88" t="s">
        <v>202</v>
      </c>
      <c r="AU398" s="88" t="s">
        <v>84</v>
      </c>
      <c r="AV398" s="11" t="s">
        <v>84</v>
      </c>
      <c r="AW398" s="11" t="s">
        <v>41</v>
      </c>
      <c r="AX398" s="11" t="s">
        <v>9</v>
      </c>
      <c r="AY398" s="88" t="s">
        <v>193</v>
      </c>
    </row>
    <row r="399" spans="1:65" s="1" customFormat="1" ht="22.5" customHeight="1" x14ac:dyDescent="0.3">
      <c r="A399" s="550"/>
      <c r="B399" s="503"/>
      <c r="C399" s="588" t="s">
        <v>757</v>
      </c>
      <c r="D399" s="588" t="s">
        <v>321</v>
      </c>
      <c r="E399" s="589" t="s">
        <v>758</v>
      </c>
      <c r="F399" s="590" t="s">
        <v>759</v>
      </c>
      <c r="G399" s="591" t="s">
        <v>239</v>
      </c>
      <c r="H399" s="592">
        <v>1</v>
      </c>
      <c r="I399" s="99"/>
      <c r="J399" s="100">
        <f>ROUND(I399*H399,0)</f>
        <v>0</v>
      </c>
      <c r="K399" s="590" t="s">
        <v>199</v>
      </c>
      <c r="L399" s="101"/>
      <c r="M399" s="102" t="s">
        <v>3</v>
      </c>
      <c r="N399" s="103" t="s">
        <v>48</v>
      </c>
      <c r="O399" s="22"/>
      <c r="P399" s="84">
        <f>O399*H399</f>
        <v>0</v>
      </c>
      <c r="Q399" s="84">
        <v>2.7699999999999999E-2</v>
      </c>
      <c r="R399" s="84">
        <f>Q399*H399</f>
        <v>2.7699999999999999E-2</v>
      </c>
      <c r="S399" s="84">
        <v>0</v>
      </c>
      <c r="T399" s="85">
        <f>S399*H399</f>
        <v>0</v>
      </c>
      <c r="AR399" s="17" t="s">
        <v>373</v>
      </c>
      <c r="AT399" s="17" t="s">
        <v>321</v>
      </c>
      <c r="AU399" s="17" t="s">
        <v>84</v>
      </c>
      <c r="AY399" s="17" t="s">
        <v>193</v>
      </c>
      <c r="BE399" s="86">
        <f>IF(N399="základní",J399,0)</f>
        <v>0</v>
      </c>
      <c r="BF399" s="86">
        <f>IF(N399="snížená",J399,0)</f>
        <v>0</v>
      </c>
      <c r="BG399" s="86">
        <f>IF(N399="zákl. přenesená",J399,0)</f>
        <v>0</v>
      </c>
      <c r="BH399" s="86">
        <f>IF(N399="sníž. přenesená",J399,0)</f>
        <v>0</v>
      </c>
      <c r="BI399" s="86">
        <f>IF(N399="nulová",J399,0)</f>
        <v>0</v>
      </c>
      <c r="BJ399" s="17" t="s">
        <v>9</v>
      </c>
      <c r="BK399" s="86">
        <f>ROUND(I399*H399,0)</f>
        <v>0</v>
      </c>
      <c r="BL399" s="17" t="s">
        <v>281</v>
      </c>
      <c r="BM399" s="17" t="s">
        <v>760</v>
      </c>
    </row>
    <row r="400" spans="1:65" s="11" customFormat="1" x14ac:dyDescent="0.3">
      <c r="A400" s="570"/>
      <c r="B400" s="571"/>
      <c r="C400" s="570"/>
      <c r="D400" s="578" t="s">
        <v>202</v>
      </c>
      <c r="E400" s="585" t="s">
        <v>3</v>
      </c>
      <c r="F400" s="586" t="s">
        <v>746</v>
      </c>
      <c r="G400" s="570"/>
      <c r="H400" s="587">
        <v>1</v>
      </c>
      <c r="I400" s="89"/>
      <c r="J400" s="89"/>
      <c r="K400" s="570"/>
      <c r="L400" s="87"/>
      <c r="M400" s="90"/>
      <c r="N400" s="91"/>
      <c r="O400" s="91"/>
      <c r="P400" s="91"/>
      <c r="Q400" s="91"/>
      <c r="R400" s="91"/>
      <c r="S400" s="91"/>
      <c r="T400" s="92"/>
      <c r="AT400" s="88" t="s">
        <v>202</v>
      </c>
      <c r="AU400" s="88" t="s">
        <v>84</v>
      </c>
      <c r="AV400" s="11" t="s">
        <v>84</v>
      </c>
      <c r="AW400" s="11" t="s">
        <v>41</v>
      </c>
      <c r="AX400" s="11" t="s">
        <v>9</v>
      </c>
      <c r="AY400" s="88" t="s">
        <v>193</v>
      </c>
    </row>
    <row r="401" spans="1:65" s="1" customFormat="1" ht="22.5" customHeight="1" x14ac:dyDescent="0.3">
      <c r="A401" s="550"/>
      <c r="B401" s="503"/>
      <c r="C401" s="564" t="s">
        <v>761</v>
      </c>
      <c r="D401" s="564" t="s">
        <v>195</v>
      </c>
      <c r="E401" s="565" t="s">
        <v>762</v>
      </c>
      <c r="F401" s="569" t="s">
        <v>763</v>
      </c>
      <c r="G401" s="567" t="s">
        <v>239</v>
      </c>
      <c r="H401" s="568">
        <v>1</v>
      </c>
      <c r="I401" s="80"/>
      <c r="J401" s="81">
        <f>ROUND(I401*H401,0)</f>
        <v>0</v>
      </c>
      <c r="K401" s="569" t="s">
        <v>199</v>
      </c>
      <c r="L401" s="21"/>
      <c r="M401" s="82" t="s">
        <v>3</v>
      </c>
      <c r="N401" s="83" t="s">
        <v>48</v>
      </c>
      <c r="O401" s="22"/>
      <c r="P401" s="84">
        <f>O401*H401</f>
        <v>0</v>
      </c>
      <c r="Q401" s="84">
        <v>2.2159999999999999E-4</v>
      </c>
      <c r="R401" s="84">
        <f>Q401*H401</f>
        <v>2.2159999999999999E-4</v>
      </c>
      <c r="S401" s="84">
        <v>0</v>
      </c>
      <c r="T401" s="85">
        <f>S401*H401</f>
        <v>0</v>
      </c>
      <c r="AR401" s="17" t="s">
        <v>281</v>
      </c>
      <c r="AT401" s="17" t="s">
        <v>195</v>
      </c>
      <c r="AU401" s="17" t="s">
        <v>84</v>
      </c>
      <c r="AY401" s="17" t="s">
        <v>193</v>
      </c>
      <c r="BE401" s="86">
        <f>IF(N401="základní",J401,0)</f>
        <v>0</v>
      </c>
      <c r="BF401" s="86">
        <f>IF(N401="snížená",J401,0)</f>
        <v>0</v>
      </c>
      <c r="BG401" s="86">
        <f>IF(N401="zákl. přenesená",J401,0)</f>
        <v>0</v>
      </c>
      <c r="BH401" s="86">
        <f>IF(N401="sníž. přenesená",J401,0)</f>
        <v>0</v>
      </c>
      <c r="BI401" s="86">
        <f>IF(N401="nulová",J401,0)</f>
        <v>0</v>
      </c>
      <c r="BJ401" s="17" t="s">
        <v>9</v>
      </c>
      <c r="BK401" s="86">
        <f>ROUND(I401*H401,0)</f>
        <v>0</v>
      </c>
      <c r="BL401" s="17" t="s">
        <v>281</v>
      </c>
      <c r="BM401" s="17" t="s">
        <v>764</v>
      </c>
    </row>
    <row r="402" spans="1:65" s="11" customFormat="1" x14ac:dyDescent="0.3">
      <c r="A402" s="570"/>
      <c r="B402" s="571"/>
      <c r="C402" s="570"/>
      <c r="D402" s="578" t="s">
        <v>202</v>
      </c>
      <c r="E402" s="585" t="s">
        <v>3</v>
      </c>
      <c r="F402" s="586" t="s">
        <v>765</v>
      </c>
      <c r="G402" s="570"/>
      <c r="H402" s="587">
        <v>1</v>
      </c>
      <c r="I402" s="89"/>
      <c r="J402" s="89"/>
      <c r="K402" s="570"/>
      <c r="L402" s="87"/>
      <c r="M402" s="90"/>
      <c r="N402" s="91"/>
      <c r="O402" s="91"/>
      <c r="P402" s="91"/>
      <c r="Q402" s="91"/>
      <c r="R402" s="91"/>
      <c r="S402" s="91"/>
      <c r="T402" s="92"/>
      <c r="AT402" s="88" t="s">
        <v>202</v>
      </c>
      <c r="AU402" s="88" t="s">
        <v>84</v>
      </c>
      <c r="AV402" s="11" t="s">
        <v>84</v>
      </c>
      <c r="AW402" s="11" t="s">
        <v>41</v>
      </c>
      <c r="AX402" s="11" t="s">
        <v>9</v>
      </c>
      <c r="AY402" s="88" t="s">
        <v>193</v>
      </c>
    </row>
    <row r="403" spans="1:65" s="1" customFormat="1" ht="22.5" customHeight="1" x14ac:dyDescent="0.3">
      <c r="A403" s="550"/>
      <c r="B403" s="503"/>
      <c r="C403" s="588" t="s">
        <v>766</v>
      </c>
      <c r="D403" s="588" t="s">
        <v>321</v>
      </c>
      <c r="E403" s="589" t="s">
        <v>767</v>
      </c>
      <c r="F403" s="590" t="s">
        <v>768</v>
      </c>
      <c r="G403" s="591" t="s">
        <v>239</v>
      </c>
      <c r="H403" s="592">
        <v>1</v>
      </c>
      <c r="I403" s="99"/>
      <c r="J403" s="100">
        <f>ROUND(I403*H403,0)</f>
        <v>0</v>
      </c>
      <c r="K403" s="566" t="s">
        <v>1443</v>
      </c>
      <c r="L403" s="101"/>
      <c r="M403" s="102" t="s">
        <v>3</v>
      </c>
      <c r="N403" s="103" t="s">
        <v>48</v>
      </c>
      <c r="O403" s="22"/>
      <c r="P403" s="84">
        <f>O403*H403</f>
        <v>0</v>
      </c>
      <c r="Q403" s="84">
        <v>3.2039999999999999E-2</v>
      </c>
      <c r="R403" s="84">
        <f>Q403*H403</f>
        <v>3.2039999999999999E-2</v>
      </c>
      <c r="S403" s="84">
        <v>0</v>
      </c>
      <c r="T403" s="85">
        <f>S403*H403</f>
        <v>0</v>
      </c>
      <c r="AR403" s="17" t="s">
        <v>373</v>
      </c>
      <c r="AT403" s="17" t="s">
        <v>321</v>
      </c>
      <c r="AU403" s="17" t="s">
        <v>84</v>
      </c>
      <c r="AY403" s="17" t="s">
        <v>193</v>
      </c>
      <c r="BE403" s="86">
        <f>IF(N403="základní",J403,0)</f>
        <v>0</v>
      </c>
      <c r="BF403" s="86">
        <f>IF(N403="snížená",J403,0)</f>
        <v>0</v>
      </c>
      <c r="BG403" s="86">
        <f>IF(N403="zákl. přenesená",J403,0)</f>
        <v>0</v>
      </c>
      <c r="BH403" s="86">
        <f>IF(N403="sníž. přenesená",J403,0)</f>
        <v>0</v>
      </c>
      <c r="BI403" s="86">
        <f>IF(N403="nulová",J403,0)</f>
        <v>0</v>
      </c>
      <c r="BJ403" s="17" t="s">
        <v>9</v>
      </c>
      <c r="BK403" s="86">
        <f>ROUND(I403*H403,0)</f>
        <v>0</v>
      </c>
      <c r="BL403" s="17" t="s">
        <v>281</v>
      </c>
      <c r="BM403" s="17" t="s">
        <v>769</v>
      </c>
    </row>
    <row r="404" spans="1:65" s="11" customFormat="1" x14ac:dyDescent="0.3">
      <c r="A404" s="570"/>
      <c r="B404" s="571"/>
      <c r="C404" s="570"/>
      <c r="D404" s="578" t="s">
        <v>202</v>
      </c>
      <c r="E404" s="585" t="s">
        <v>3</v>
      </c>
      <c r="F404" s="586" t="s">
        <v>765</v>
      </c>
      <c r="G404" s="570"/>
      <c r="H404" s="587">
        <v>1</v>
      </c>
      <c r="I404" s="89"/>
      <c r="J404" s="89"/>
      <c r="K404" s="570"/>
      <c r="L404" s="87"/>
      <c r="M404" s="90"/>
      <c r="N404" s="91"/>
      <c r="O404" s="91"/>
      <c r="P404" s="91"/>
      <c r="Q404" s="91"/>
      <c r="R404" s="91"/>
      <c r="S404" s="91"/>
      <c r="T404" s="92"/>
      <c r="AT404" s="88" t="s">
        <v>202</v>
      </c>
      <c r="AU404" s="88" t="s">
        <v>84</v>
      </c>
      <c r="AV404" s="11" t="s">
        <v>84</v>
      </c>
      <c r="AW404" s="11" t="s">
        <v>41</v>
      </c>
      <c r="AX404" s="11" t="s">
        <v>9</v>
      </c>
      <c r="AY404" s="88" t="s">
        <v>193</v>
      </c>
    </row>
    <row r="405" spans="1:65" s="1" customFormat="1" ht="22.5" customHeight="1" x14ac:dyDescent="0.3">
      <c r="A405" s="550"/>
      <c r="B405" s="503"/>
      <c r="C405" s="564" t="s">
        <v>770</v>
      </c>
      <c r="D405" s="564" t="s">
        <v>195</v>
      </c>
      <c r="E405" s="565" t="s">
        <v>771</v>
      </c>
      <c r="F405" s="569" t="s">
        <v>772</v>
      </c>
      <c r="G405" s="567" t="s">
        <v>232</v>
      </c>
      <c r="H405" s="568">
        <v>31.8</v>
      </c>
      <c r="I405" s="80"/>
      <c r="J405" s="81">
        <f>ROUND(I405*H405,0)</f>
        <v>0</v>
      </c>
      <c r="K405" s="569" t="s">
        <v>199</v>
      </c>
      <c r="L405" s="21"/>
      <c r="M405" s="82" t="s">
        <v>3</v>
      </c>
      <c r="N405" s="83" t="s">
        <v>48</v>
      </c>
      <c r="O405" s="22"/>
      <c r="P405" s="84">
        <f>O405*H405</f>
        <v>0</v>
      </c>
      <c r="Q405" s="84">
        <v>4.8790999999999999E-3</v>
      </c>
      <c r="R405" s="84">
        <f>Q405*H405</f>
        <v>0.15515538000000001</v>
      </c>
      <c r="S405" s="84">
        <v>0</v>
      </c>
      <c r="T405" s="85">
        <f>S405*H405</f>
        <v>0</v>
      </c>
      <c r="AR405" s="17" t="s">
        <v>281</v>
      </c>
      <c r="AT405" s="17" t="s">
        <v>195</v>
      </c>
      <c r="AU405" s="17" t="s">
        <v>84</v>
      </c>
      <c r="AY405" s="17" t="s">
        <v>193</v>
      </c>
      <c r="BE405" s="86">
        <f>IF(N405="základní",J405,0)</f>
        <v>0</v>
      </c>
      <c r="BF405" s="86">
        <f>IF(N405="snížená",J405,0)</f>
        <v>0</v>
      </c>
      <c r="BG405" s="86">
        <f>IF(N405="zákl. přenesená",J405,0)</f>
        <v>0</v>
      </c>
      <c r="BH405" s="86">
        <f>IF(N405="sníž. přenesená",J405,0)</f>
        <v>0</v>
      </c>
      <c r="BI405" s="86">
        <f>IF(N405="nulová",J405,0)</f>
        <v>0</v>
      </c>
      <c r="BJ405" s="17" t="s">
        <v>9</v>
      </c>
      <c r="BK405" s="86">
        <f>ROUND(I405*H405,0)</f>
        <v>0</v>
      </c>
      <c r="BL405" s="17" t="s">
        <v>281</v>
      </c>
      <c r="BM405" s="17" t="s">
        <v>773</v>
      </c>
    </row>
    <row r="406" spans="1:65" s="11" customFormat="1" x14ac:dyDescent="0.3">
      <c r="A406" s="570"/>
      <c r="B406" s="571"/>
      <c r="C406" s="570"/>
      <c r="D406" s="572" t="s">
        <v>202</v>
      </c>
      <c r="E406" s="573" t="s">
        <v>3</v>
      </c>
      <c r="F406" s="574" t="s">
        <v>774</v>
      </c>
      <c r="G406" s="570"/>
      <c r="H406" s="575">
        <v>28</v>
      </c>
      <c r="I406" s="89"/>
      <c r="J406" s="89"/>
      <c r="K406" s="570"/>
      <c r="L406" s="87"/>
      <c r="M406" s="90"/>
      <c r="N406" s="91"/>
      <c r="O406" s="91"/>
      <c r="P406" s="91"/>
      <c r="Q406" s="91"/>
      <c r="R406" s="91"/>
      <c r="S406" s="91"/>
      <c r="T406" s="92"/>
      <c r="AT406" s="88" t="s">
        <v>202</v>
      </c>
      <c r="AU406" s="88" t="s">
        <v>84</v>
      </c>
      <c r="AV406" s="11" t="s">
        <v>84</v>
      </c>
      <c r="AW406" s="11" t="s">
        <v>41</v>
      </c>
      <c r="AX406" s="11" t="s">
        <v>77</v>
      </c>
      <c r="AY406" s="88" t="s">
        <v>193</v>
      </c>
    </row>
    <row r="407" spans="1:65" s="11" customFormat="1" x14ac:dyDescent="0.3">
      <c r="A407" s="570"/>
      <c r="B407" s="571"/>
      <c r="C407" s="570"/>
      <c r="D407" s="572" t="s">
        <v>202</v>
      </c>
      <c r="E407" s="573" t="s">
        <v>3</v>
      </c>
      <c r="F407" s="574" t="s">
        <v>775</v>
      </c>
      <c r="G407" s="570"/>
      <c r="H407" s="575">
        <v>3.8</v>
      </c>
      <c r="I407" s="89"/>
      <c r="J407" s="89"/>
      <c r="K407" s="570"/>
      <c r="L407" s="87"/>
      <c r="M407" s="90"/>
      <c r="N407" s="91"/>
      <c r="O407" s="91"/>
      <c r="P407" s="91"/>
      <c r="Q407" s="91"/>
      <c r="R407" s="91"/>
      <c r="S407" s="91"/>
      <c r="T407" s="92"/>
      <c r="AT407" s="88" t="s">
        <v>202</v>
      </c>
      <c r="AU407" s="88" t="s">
        <v>84</v>
      </c>
      <c r="AV407" s="11" t="s">
        <v>84</v>
      </c>
      <c r="AW407" s="11" t="s">
        <v>41</v>
      </c>
      <c r="AX407" s="11" t="s">
        <v>77</v>
      </c>
      <c r="AY407" s="88" t="s">
        <v>193</v>
      </c>
    </row>
    <row r="408" spans="1:65" s="12" customFormat="1" x14ac:dyDescent="0.3">
      <c r="A408" s="576"/>
      <c r="B408" s="577"/>
      <c r="C408" s="576"/>
      <c r="D408" s="578" t="s">
        <v>202</v>
      </c>
      <c r="E408" s="579" t="s">
        <v>3</v>
      </c>
      <c r="F408" s="580" t="s">
        <v>221</v>
      </c>
      <c r="G408" s="576"/>
      <c r="H408" s="581">
        <v>31.8</v>
      </c>
      <c r="I408" s="94"/>
      <c r="J408" s="94"/>
      <c r="K408" s="576"/>
      <c r="L408" s="93"/>
      <c r="M408" s="95"/>
      <c r="N408" s="96"/>
      <c r="O408" s="96"/>
      <c r="P408" s="96"/>
      <c r="Q408" s="96"/>
      <c r="R408" s="96"/>
      <c r="S408" s="96"/>
      <c r="T408" s="97"/>
      <c r="AT408" s="98" t="s">
        <v>202</v>
      </c>
      <c r="AU408" s="98" t="s">
        <v>84</v>
      </c>
      <c r="AV408" s="12" t="s">
        <v>205</v>
      </c>
      <c r="AW408" s="12" t="s">
        <v>41</v>
      </c>
      <c r="AX408" s="12" t="s">
        <v>9</v>
      </c>
      <c r="AY408" s="98" t="s">
        <v>193</v>
      </c>
    </row>
    <row r="409" spans="1:65" s="1" customFormat="1" ht="22.5" customHeight="1" x14ac:dyDescent="0.3">
      <c r="A409" s="550"/>
      <c r="B409" s="503"/>
      <c r="C409" s="564" t="s">
        <v>776</v>
      </c>
      <c r="D409" s="564" t="s">
        <v>195</v>
      </c>
      <c r="E409" s="565" t="s">
        <v>777</v>
      </c>
      <c r="F409" s="569" t="s">
        <v>778</v>
      </c>
      <c r="G409" s="567" t="s">
        <v>212</v>
      </c>
      <c r="H409" s="568">
        <v>16.773</v>
      </c>
      <c r="I409" s="80"/>
      <c r="J409" s="81">
        <f>ROUND(I409*H409,0)</f>
        <v>0</v>
      </c>
      <c r="K409" s="569" t="s">
        <v>199</v>
      </c>
      <c r="L409" s="21"/>
      <c r="M409" s="82" t="s">
        <v>3</v>
      </c>
      <c r="N409" s="83" t="s">
        <v>48</v>
      </c>
      <c r="O409" s="22"/>
      <c r="P409" s="84">
        <f>O409*H409</f>
        <v>0</v>
      </c>
      <c r="Q409" s="84">
        <v>0</v>
      </c>
      <c r="R409" s="84">
        <f>Q409*H409</f>
        <v>0</v>
      </c>
      <c r="S409" s="84">
        <v>0</v>
      </c>
      <c r="T409" s="85">
        <f>S409*H409</f>
        <v>0</v>
      </c>
      <c r="AR409" s="17" t="s">
        <v>281</v>
      </c>
      <c r="AT409" s="17" t="s">
        <v>195</v>
      </c>
      <c r="AU409" s="17" t="s">
        <v>84</v>
      </c>
      <c r="AY409" s="17" t="s">
        <v>193</v>
      </c>
      <c r="BE409" s="86">
        <f>IF(N409="základní",J409,0)</f>
        <v>0</v>
      </c>
      <c r="BF409" s="86">
        <f>IF(N409="snížená",J409,0)</f>
        <v>0</v>
      </c>
      <c r="BG409" s="86">
        <f>IF(N409="zákl. přenesená",J409,0)</f>
        <v>0</v>
      </c>
      <c r="BH409" s="86">
        <f>IF(N409="sníž. přenesená",J409,0)</f>
        <v>0</v>
      </c>
      <c r="BI409" s="86">
        <f>IF(N409="nulová",J409,0)</f>
        <v>0</v>
      </c>
      <c r="BJ409" s="17" t="s">
        <v>9</v>
      </c>
      <c r="BK409" s="86">
        <f>ROUND(I409*H409,0)</f>
        <v>0</v>
      </c>
      <c r="BL409" s="17" t="s">
        <v>281</v>
      </c>
      <c r="BM409" s="17" t="s">
        <v>779</v>
      </c>
    </row>
    <row r="410" spans="1:65" s="1" customFormat="1" ht="22.5" customHeight="1" x14ac:dyDescent="0.3">
      <c r="A410" s="550"/>
      <c r="B410" s="503"/>
      <c r="C410" s="564" t="s">
        <v>780</v>
      </c>
      <c r="D410" s="564" t="s">
        <v>195</v>
      </c>
      <c r="E410" s="565" t="s">
        <v>781</v>
      </c>
      <c r="F410" s="569" t="s">
        <v>782</v>
      </c>
      <c r="G410" s="567" t="s">
        <v>212</v>
      </c>
      <c r="H410" s="568">
        <v>16.773</v>
      </c>
      <c r="I410" s="80"/>
      <c r="J410" s="81">
        <f>ROUND(I410*H410,0)</f>
        <v>0</v>
      </c>
      <c r="K410" s="569" t="s">
        <v>199</v>
      </c>
      <c r="L410" s="21"/>
      <c r="M410" s="82" t="s">
        <v>3</v>
      </c>
      <c r="N410" s="83" t="s">
        <v>48</v>
      </c>
      <c r="O410" s="22"/>
      <c r="P410" s="84">
        <f>O410*H410</f>
        <v>0</v>
      </c>
      <c r="Q410" s="84">
        <v>0</v>
      </c>
      <c r="R410" s="84">
        <f>Q410*H410</f>
        <v>0</v>
      </c>
      <c r="S410" s="84">
        <v>0</v>
      </c>
      <c r="T410" s="85">
        <f>S410*H410</f>
        <v>0</v>
      </c>
      <c r="AR410" s="17" t="s">
        <v>281</v>
      </c>
      <c r="AT410" s="17" t="s">
        <v>195</v>
      </c>
      <c r="AU410" s="17" t="s">
        <v>84</v>
      </c>
      <c r="AY410" s="17" t="s">
        <v>193</v>
      </c>
      <c r="BE410" s="86">
        <f>IF(N410="základní",J410,0)</f>
        <v>0</v>
      </c>
      <c r="BF410" s="86">
        <f>IF(N410="snížená",J410,0)</f>
        <v>0</v>
      </c>
      <c r="BG410" s="86">
        <f>IF(N410="zákl. přenesená",J410,0)</f>
        <v>0</v>
      </c>
      <c r="BH410" s="86">
        <f>IF(N410="sníž. přenesená",J410,0)</f>
        <v>0</v>
      </c>
      <c r="BI410" s="86">
        <f>IF(N410="nulová",J410,0)</f>
        <v>0</v>
      </c>
      <c r="BJ410" s="17" t="s">
        <v>9</v>
      </c>
      <c r="BK410" s="86">
        <f>ROUND(I410*H410,0)</f>
        <v>0</v>
      </c>
      <c r="BL410" s="17" t="s">
        <v>281</v>
      </c>
      <c r="BM410" s="17" t="s">
        <v>783</v>
      </c>
    </row>
    <row r="411" spans="1:65" s="10" customFormat="1" ht="29.85" customHeight="1" x14ac:dyDescent="0.3">
      <c r="A411" s="558"/>
      <c r="B411" s="559"/>
      <c r="C411" s="558"/>
      <c r="D411" s="562" t="s">
        <v>76</v>
      </c>
      <c r="E411" s="563" t="s">
        <v>784</v>
      </c>
      <c r="F411" s="563" t="s">
        <v>785</v>
      </c>
      <c r="G411" s="558"/>
      <c r="H411" s="558"/>
      <c r="I411" s="73"/>
      <c r="J411" s="482">
        <f>BK411</f>
        <v>0</v>
      </c>
      <c r="K411" s="558"/>
      <c r="L411" s="71"/>
      <c r="M411" s="74"/>
      <c r="N411" s="75"/>
      <c r="O411" s="75"/>
      <c r="P411" s="76">
        <f>SUM(P412:P423)</f>
        <v>0</v>
      </c>
      <c r="Q411" s="75"/>
      <c r="R411" s="76">
        <f>SUM(R412:R423)</f>
        <v>0.11766600000000002</v>
      </c>
      <c r="S411" s="75"/>
      <c r="T411" s="77">
        <f>SUM(T412:T423)</f>
        <v>0</v>
      </c>
      <c r="AR411" s="72" t="s">
        <v>84</v>
      </c>
      <c r="AT411" s="78" t="s">
        <v>76</v>
      </c>
      <c r="AU411" s="78" t="s">
        <v>9</v>
      </c>
      <c r="AY411" s="72" t="s">
        <v>193</v>
      </c>
      <c r="BK411" s="79">
        <f>SUM(BK412:BK423)</f>
        <v>0</v>
      </c>
    </row>
    <row r="412" spans="1:65" s="1" customFormat="1" ht="22.5" customHeight="1" x14ac:dyDescent="0.3">
      <c r="A412" s="550"/>
      <c r="B412" s="503"/>
      <c r="C412" s="564" t="s">
        <v>786</v>
      </c>
      <c r="D412" s="564" t="s">
        <v>195</v>
      </c>
      <c r="E412" s="565" t="s">
        <v>787</v>
      </c>
      <c r="F412" s="569" t="s">
        <v>788</v>
      </c>
      <c r="G412" s="567" t="s">
        <v>232</v>
      </c>
      <c r="H412" s="568">
        <v>1.6</v>
      </c>
      <c r="I412" s="80"/>
      <c r="J412" s="81">
        <f>ROUND(I412*H412,0)</f>
        <v>0</v>
      </c>
      <c r="K412" s="569" t="s">
        <v>199</v>
      </c>
      <c r="L412" s="21"/>
      <c r="M412" s="82" t="s">
        <v>3</v>
      </c>
      <c r="N412" s="83" t="s">
        <v>48</v>
      </c>
      <c r="O412" s="22"/>
      <c r="P412" s="84">
        <f>O412*H412</f>
        <v>0</v>
      </c>
      <c r="Q412" s="84">
        <v>3.5814499999999999E-3</v>
      </c>
      <c r="R412" s="84">
        <f>Q412*H412</f>
        <v>5.7303200000000006E-3</v>
      </c>
      <c r="S412" s="84">
        <v>0</v>
      </c>
      <c r="T412" s="85">
        <f>S412*H412</f>
        <v>0</v>
      </c>
      <c r="AR412" s="17" t="s">
        <v>281</v>
      </c>
      <c r="AT412" s="17" t="s">
        <v>195</v>
      </c>
      <c r="AU412" s="17" t="s">
        <v>84</v>
      </c>
      <c r="AY412" s="17" t="s">
        <v>193</v>
      </c>
      <c r="BE412" s="86">
        <f>IF(N412="základní",J412,0)</f>
        <v>0</v>
      </c>
      <c r="BF412" s="86">
        <f>IF(N412="snížená",J412,0)</f>
        <v>0</v>
      </c>
      <c r="BG412" s="86">
        <f>IF(N412="zákl. přenesená",J412,0)</f>
        <v>0</v>
      </c>
      <c r="BH412" s="86">
        <f>IF(N412="sníž. přenesená",J412,0)</f>
        <v>0</v>
      </c>
      <c r="BI412" s="86">
        <f>IF(N412="nulová",J412,0)</f>
        <v>0</v>
      </c>
      <c r="BJ412" s="17" t="s">
        <v>9</v>
      </c>
      <c r="BK412" s="86">
        <f>ROUND(I412*H412,0)</f>
        <v>0</v>
      </c>
      <c r="BL412" s="17" t="s">
        <v>281</v>
      </c>
      <c r="BM412" s="17" t="s">
        <v>789</v>
      </c>
    </row>
    <row r="413" spans="1:65" s="11" customFormat="1" x14ac:dyDescent="0.3">
      <c r="A413" s="570"/>
      <c r="B413" s="571"/>
      <c r="C413" s="570"/>
      <c r="D413" s="578" t="s">
        <v>202</v>
      </c>
      <c r="E413" s="585" t="s">
        <v>3</v>
      </c>
      <c r="F413" s="586" t="s">
        <v>790</v>
      </c>
      <c r="G413" s="570"/>
      <c r="H413" s="587">
        <v>1.6</v>
      </c>
      <c r="I413" s="89"/>
      <c r="J413" s="89"/>
      <c r="K413" s="570"/>
      <c r="L413" s="87"/>
      <c r="M413" s="90"/>
      <c r="N413" s="91"/>
      <c r="O413" s="91"/>
      <c r="P413" s="91"/>
      <c r="Q413" s="91"/>
      <c r="R413" s="91"/>
      <c r="S413" s="91"/>
      <c r="T413" s="92"/>
      <c r="AT413" s="88" t="s">
        <v>202</v>
      </c>
      <c r="AU413" s="88" t="s">
        <v>84</v>
      </c>
      <c r="AV413" s="11" t="s">
        <v>84</v>
      </c>
      <c r="AW413" s="11" t="s">
        <v>41</v>
      </c>
      <c r="AX413" s="11" t="s">
        <v>9</v>
      </c>
      <c r="AY413" s="88" t="s">
        <v>193</v>
      </c>
    </row>
    <row r="414" spans="1:65" s="1" customFormat="1" ht="22.5" customHeight="1" x14ac:dyDescent="0.3">
      <c r="A414" s="550"/>
      <c r="B414" s="503"/>
      <c r="C414" s="564" t="s">
        <v>791</v>
      </c>
      <c r="D414" s="564" t="s">
        <v>195</v>
      </c>
      <c r="E414" s="565" t="s">
        <v>792</v>
      </c>
      <c r="F414" s="569" t="s">
        <v>793</v>
      </c>
      <c r="G414" s="567" t="s">
        <v>232</v>
      </c>
      <c r="H414" s="568">
        <v>6.4</v>
      </c>
      <c r="I414" s="80"/>
      <c r="J414" s="81">
        <f>ROUND(I414*H414,0)</f>
        <v>0</v>
      </c>
      <c r="K414" s="566" t="s">
        <v>1443</v>
      </c>
      <c r="L414" s="21"/>
      <c r="M414" s="82" t="s">
        <v>3</v>
      </c>
      <c r="N414" s="83" t="s">
        <v>48</v>
      </c>
      <c r="O414" s="22"/>
      <c r="P414" s="84">
        <f>O414*H414</f>
        <v>0</v>
      </c>
      <c r="Q414" s="84">
        <v>9.5977000000000007E-3</v>
      </c>
      <c r="R414" s="84">
        <f>Q414*H414</f>
        <v>6.1425280000000006E-2</v>
      </c>
      <c r="S414" s="84">
        <v>0</v>
      </c>
      <c r="T414" s="85">
        <f>S414*H414</f>
        <v>0</v>
      </c>
      <c r="AR414" s="17" t="s">
        <v>281</v>
      </c>
      <c r="AT414" s="17" t="s">
        <v>195</v>
      </c>
      <c r="AU414" s="17" t="s">
        <v>84</v>
      </c>
      <c r="AY414" s="17" t="s">
        <v>193</v>
      </c>
      <c r="BE414" s="86">
        <f>IF(N414="základní",J414,0)</f>
        <v>0</v>
      </c>
      <c r="BF414" s="86">
        <f>IF(N414="snížená",J414,0)</f>
        <v>0</v>
      </c>
      <c r="BG414" s="86">
        <f>IF(N414="zákl. přenesená",J414,0)</f>
        <v>0</v>
      </c>
      <c r="BH414" s="86">
        <f>IF(N414="sníž. přenesená",J414,0)</f>
        <v>0</v>
      </c>
      <c r="BI414" s="86">
        <f>IF(N414="nulová",J414,0)</f>
        <v>0</v>
      </c>
      <c r="BJ414" s="17" t="s">
        <v>9</v>
      </c>
      <c r="BK414" s="86">
        <f>ROUND(I414*H414,0)</f>
        <v>0</v>
      </c>
      <c r="BL414" s="17" t="s">
        <v>281</v>
      </c>
      <c r="BM414" s="17" t="s">
        <v>794</v>
      </c>
    </row>
    <row r="415" spans="1:65" s="11" customFormat="1" x14ac:dyDescent="0.3">
      <c r="A415" s="570"/>
      <c r="B415" s="571"/>
      <c r="C415" s="570"/>
      <c r="D415" s="578" t="s">
        <v>202</v>
      </c>
      <c r="E415" s="585" t="s">
        <v>3</v>
      </c>
      <c r="F415" s="586" t="s">
        <v>795</v>
      </c>
      <c r="G415" s="570"/>
      <c r="H415" s="587">
        <v>6.4</v>
      </c>
      <c r="I415" s="89"/>
      <c r="J415" s="89"/>
      <c r="K415" s="570"/>
      <c r="L415" s="87"/>
      <c r="M415" s="90"/>
      <c r="N415" s="91"/>
      <c r="O415" s="91"/>
      <c r="P415" s="91"/>
      <c r="Q415" s="91"/>
      <c r="R415" s="91"/>
      <c r="S415" s="91"/>
      <c r="T415" s="92"/>
      <c r="AT415" s="88" t="s">
        <v>202</v>
      </c>
      <c r="AU415" s="88" t="s">
        <v>84</v>
      </c>
      <c r="AV415" s="11" t="s">
        <v>84</v>
      </c>
      <c r="AW415" s="11" t="s">
        <v>41</v>
      </c>
      <c r="AX415" s="11" t="s">
        <v>9</v>
      </c>
      <c r="AY415" s="88" t="s">
        <v>193</v>
      </c>
    </row>
    <row r="416" spans="1:65" s="1" customFormat="1" ht="31.5" customHeight="1" x14ac:dyDescent="0.3">
      <c r="A416" s="550"/>
      <c r="B416" s="503"/>
      <c r="C416" s="564" t="s">
        <v>796</v>
      </c>
      <c r="D416" s="564" t="s">
        <v>195</v>
      </c>
      <c r="E416" s="565" t="s">
        <v>797</v>
      </c>
      <c r="F416" s="569" t="s">
        <v>798</v>
      </c>
      <c r="G416" s="567" t="s">
        <v>254</v>
      </c>
      <c r="H416" s="568">
        <v>1</v>
      </c>
      <c r="I416" s="80"/>
      <c r="J416" s="81">
        <f>ROUND(I416*H416,0)</f>
        <v>0</v>
      </c>
      <c r="K416" s="569" t="s">
        <v>199</v>
      </c>
      <c r="L416" s="21"/>
      <c r="M416" s="82" t="s">
        <v>3</v>
      </c>
      <c r="N416" s="83" t="s">
        <v>48</v>
      </c>
      <c r="O416" s="22"/>
      <c r="P416" s="84">
        <f>O416*H416</f>
        <v>0</v>
      </c>
      <c r="Q416" s="84">
        <v>1.08244E-2</v>
      </c>
      <c r="R416" s="84">
        <f>Q416*H416</f>
        <v>1.08244E-2</v>
      </c>
      <c r="S416" s="84">
        <v>0</v>
      </c>
      <c r="T416" s="85">
        <f>S416*H416</f>
        <v>0</v>
      </c>
      <c r="AR416" s="17" t="s">
        <v>281</v>
      </c>
      <c r="AT416" s="17" t="s">
        <v>195</v>
      </c>
      <c r="AU416" s="17" t="s">
        <v>84</v>
      </c>
      <c r="AY416" s="17" t="s">
        <v>193</v>
      </c>
      <c r="BE416" s="86">
        <f>IF(N416="základní",J416,0)</f>
        <v>0</v>
      </c>
      <c r="BF416" s="86">
        <f>IF(N416="snížená",J416,0)</f>
        <v>0</v>
      </c>
      <c r="BG416" s="86">
        <f>IF(N416="zákl. přenesená",J416,0)</f>
        <v>0</v>
      </c>
      <c r="BH416" s="86">
        <f>IF(N416="sníž. přenesená",J416,0)</f>
        <v>0</v>
      </c>
      <c r="BI416" s="86">
        <f>IF(N416="nulová",J416,0)</f>
        <v>0</v>
      </c>
      <c r="BJ416" s="17" t="s">
        <v>9</v>
      </c>
      <c r="BK416" s="86">
        <f>ROUND(I416*H416,0)</f>
        <v>0</v>
      </c>
      <c r="BL416" s="17" t="s">
        <v>281</v>
      </c>
      <c r="BM416" s="17" t="s">
        <v>799</v>
      </c>
    </row>
    <row r="417" spans="1:65" s="11" customFormat="1" x14ac:dyDescent="0.3">
      <c r="A417" s="570"/>
      <c r="B417" s="571"/>
      <c r="C417" s="570"/>
      <c r="D417" s="578" t="s">
        <v>202</v>
      </c>
      <c r="E417" s="585" t="s">
        <v>3</v>
      </c>
      <c r="F417" s="586" t="s">
        <v>800</v>
      </c>
      <c r="G417" s="570"/>
      <c r="H417" s="587">
        <v>1</v>
      </c>
      <c r="I417" s="89"/>
      <c r="J417" s="89"/>
      <c r="K417" s="570"/>
      <c r="L417" s="87"/>
      <c r="M417" s="90"/>
      <c r="N417" s="91"/>
      <c r="O417" s="91"/>
      <c r="P417" s="91"/>
      <c r="Q417" s="91"/>
      <c r="R417" s="91"/>
      <c r="S417" s="91"/>
      <c r="T417" s="92"/>
      <c r="AT417" s="88" t="s">
        <v>202</v>
      </c>
      <c r="AU417" s="88" t="s">
        <v>84</v>
      </c>
      <c r="AV417" s="11" t="s">
        <v>84</v>
      </c>
      <c r="AW417" s="11" t="s">
        <v>41</v>
      </c>
      <c r="AX417" s="11" t="s">
        <v>9</v>
      </c>
      <c r="AY417" s="88" t="s">
        <v>193</v>
      </c>
    </row>
    <row r="418" spans="1:65" s="1" customFormat="1" ht="31.5" customHeight="1" x14ac:dyDescent="0.3">
      <c r="A418" s="550"/>
      <c r="B418" s="503"/>
      <c r="C418" s="564" t="s">
        <v>801</v>
      </c>
      <c r="D418" s="564" t="s">
        <v>195</v>
      </c>
      <c r="E418" s="565" t="s">
        <v>802</v>
      </c>
      <c r="F418" s="569" t="s">
        <v>803</v>
      </c>
      <c r="G418" s="567" t="s">
        <v>239</v>
      </c>
      <c r="H418" s="568">
        <v>8</v>
      </c>
      <c r="I418" s="80"/>
      <c r="J418" s="81">
        <f>ROUND(I418*H418,0)</f>
        <v>0</v>
      </c>
      <c r="K418" s="569" t="s">
        <v>199</v>
      </c>
      <c r="L418" s="21"/>
      <c r="M418" s="82" t="s">
        <v>3</v>
      </c>
      <c r="N418" s="83" t="s">
        <v>48</v>
      </c>
      <c r="O418" s="22"/>
      <c r="P418" s="84">
        <f>O418*H418</f>
        <v>0</v>
      </c>
      <c r="Q418" s="84">
        <v>3.9686000000000001E-3</v>
      </c>
      <c r="R418" s="84">
        <f>Q418*H418</f>
        <v>3.1748800000000001E-2</v>
      </c>
      <c r="S418" s="84">
        <v>0</v>
      </c>
      <c r="T418" s="85">
        <f>S418*H418</f>
        <v>0</v>
      </c>
      <c r="AR418" s="17" t="s">
        <v>281</v>
      </c>
      <c r="AT418" s="17" t="s">
        <v>195</v>
      </c>
      <c r="AU418" s="17" t="s">
        <v>84</v>
      </c>
      <c r="AY418" s="17" t="s">
        <v>193</v>
      </c>
      <c r="BE418" s="86">
        <f>IF(N418="základní",J418,0)</f>
        <v>0</v>
      </c>
      <c r="BF418" s="86">
        <f>IF(N418="snížená",J418,0)</f>
        <v>0</v>
      </c>
      <c r="BG418" s="86">
        <f>IF(N418="zákl. přenesená",J418,0)</f>
        <v>0</v>
      </c>
      <c r="BH418" s="86">
        <f>IF(N418="sníž. přenesená",J418,0)</f>
        <v>0</v>
      </c>
      <c r="BI418" s="86">
        <f>IF(N418="nulová",J418,0)</f>
        <v>0</v>
      </c>
      <c r="BJ418" s="17" t="s">
        <v>9</v>
      </c>
      <c r="BK418" s="86">
        <f>ROUND(I418*H418,0)</f>
        <v>0</v>
      </c>
      <c r="BL418" s="17" t="s">
        <v>281</v>
      </c>
      <c r="BM418" s="17" t="s">
        <v>804</v>
      </c>
    </row>
    <row r="419" spans="1:65" s="11" customFormat="1" x14ac:dyDescent="0.3">
      <c r="A419" s="570"/>
      <c r="B419" s="571"/>
      <c r="C419" s="570"/>
      <c r="D419" s="578" t="s">
        <v>202</v>
      </c>
      <c r="E419" s="585" t="s">
        <v>3</v>
      </c>
      <c r="F419" s="586" t="s">
        <v>805</v>
      </c>
      <c r="G419" s="570"/>
      <c r="H419" s="587">
        <v>8</v>
      </c>
      <c r="I419" s="89"/>
      <c r="J419" s="89"/>
      <c r="K419" s="570"/>
      <c r="L419" s="87"/>
      <c r="M419" s="90"/>
      <c r="N419" s="91"/>
      <c r="O419" s="91"/>
      <c r="P419" s="91"/>
      <c r="Q419" s="91"/>
      <c r="R419" s="91"/>
      <c r="S419" s="91"/>
      <c r="T419" s="92"/>
      <c r="AT419" s="88" t="s">
        <v>202</v>
      </c>
      <c r="AU419" s="88" t="s">
        <v>84</v>
      </c>
      <c r="AV419" s="11" t="s">
        <v>84</v>
      </c>
      <c r="AW419" s="11" t="s">
        <v>41</v>
      </c>
      <c r="AX419" s="11" t="s">
        <v>9</v>
      </c>
      <c r="AY419" s="88" t="s">
        <v>193</v>
      </c>
    </row>
    <row r="420" spans="1:65" s="1" customFormat="1" ht="31.5" customHeight="1" x14ac:dyDescent="0.3">
      <c r="A420" s="550"/>
      <c r="B420" s="503"/>
      <c r="C420" s="564" t="s">
        <v>806</v>
      </c>
      <c r="D420" s="564" t="s">
        <v>195</v>
      </c>
      <c r="E420" s="565" t="s">
        <v>807</v>
      </c>
      <c r="F420" s="569" t="s">
        <v>808</v>
      </c>
      <c r="G420" s="567" t="s">
        <v>239</v>
      </c>
      <c r="H420" s="568">
        <v>2</v>
      </c>
      <c r="I420" s="80"/>
      <c r="J420" s="81">
        <f>ROUND(I420*H420,0)</f>
        <v>0</v>
      </c>
      <c r="K420" s="569" t="s">
        <v>199</v>
      </c>
      <c r="L420" s="21"/>
      <c r="M420" s="82" t="s">
        <v>3</v>
      </c>
      <c r="N420" s="83" t="s">
        <v>48</v>
      </c>
      <c r="O420" s="22"/>
      <c r="P420" s="84">
        <f>O420*H420</f>
        <v>0</v>
      </c>
      <c r="Q420" s="84">
        <v>3.9686000000000001E-3</v>
      </c>
      <c r="R420" s="84">
        <f>Q420*H420</f>
        <v>7.9372000000000002E-3</v>
      </c>
      <c r="S420" s="84">
        <v>0</v>
      </c>
      <c r="T420" s="85">
        <f>S420*H420</f>
        <v>0</v>
      </c>
      <c r="AR420" s="17" t="s">
        <v>281</v>
      </c>
      <c r="AT420" s="17" t="s">
        <v>195</v>
      </c>
      <c r="AU420" s="17" t="s">
        <v>84</v>
      </c>
      <c r="AY420" s="17" t="s">
        <v>193</v>
      </c>
      <c r="BE420" s="86">
        <f>IF(N420="základní",J420,0)</f>
        <v>0</v>
      </c>
      <c r="BF420" s="86">
        <f>IF(N420="snížená",J420,0)</f>
        <v>0</v>
      </c>
      <c r="BG420" s="86">
        <f>IF(N420="zákl. přenesená",J420,0)</f>
        <v>0</v>
      </c>
      <c r="BH420" s="86">
        <f>IF(N420="sníž. přenesená",J420,0)</f>
        <v>0</v>
      </c>
      <c r="BI420" s="86">
        <f>IF(N420="nulová",J420,0)</f>
        <v>0</v>
      </c>
      <c r="BJ420" s="17" t="s">
        <v>9</v>
      </c>
      <c r="BK420" s="86">
        <f>ROUND(I420*H420,0)</f>
        <v>0</v>
      </c>
      <c r="BL420" s="17" t="s">
        <v>281</v>
      </c>
      <c r="BM420" s="17" t="s">
        <v>809</v>
      </c>
    </row>
    <row r="421" spans="1:65" s="11" customFormat="1" x14ac:dyDescent="0.3">
      <c r="A421" s="570"/>
      <c r="B421" s="571"/>
      <c r="C421" s="570"/>
      <c r="D421" s="578" t="s">
        <v>202</v>
      </c>
      <c r="E421" s="585" t="s">
        <v>3</v>
      </c>
      <c r="F421" s="586" t="s">
        <v>810</v>
      </c>
      <c r="G421" s="570"/>
      <c r="H421" s="587">
        <v>2</v>
      </c>
      <c r="I421" s="89"/>
      <c r="J421" s="89"/>
      <c r="K421" s="570"/>
      <c r="L421" s="87"/>
      <c r="M421" s="90"/>
      <c r="N421" s="91"/>
      <c r="O421" s="91"/>
      <c r="P421" s="91"/>
      <c r="Q421" s="91"/>
      <c r="R421" s="91"/>
      <c r="S421" s="91"/>
      <c r="T421" s="92"/>
      <c r="AT421" s="88" t="s">
        <v>202</v>
      </c>
      <c r="AU421" s="88" t="s">
        <v>84</v>
      </c>
      <c r="AV421" s="11" t="s">
        <v>84</v>
      </c>
      <c r="AW421" s="11" t="s">
        <v>41</v>
      </c>
      <c r="AX421" s="11" t="s">
        <v>9</v>
      </c>
      <c r="AY421" s="88" t="s">
        <v>193</v>
      </c>
    </row>
    <row r="422" spans="1:65" s="1" customFormat="1" ht="22.5" customHeight="1" x14ac:dyDescent="0.3">
      <c r="A422" s="550"/>
      <c r="B422" s="503"/>
      <c r="C422" s="564" t="s">
        <v>811</v>
      </c>
      <c r="D422" s="564" t="s">
        <v>195</v>
      </c>
      <c r="E422" s="565" t="s">
        <v>812</v>
      </c>
      <c r="F422" s="569" t="s">
        <v>813</v>
      </c>
      <c r="G422" s="567" t="s">
        <v>212</v>
      </c>
      <c r="H422" s="568">
        <v>0.11799999999999999</v>
      </c>
      <c r="I422" s="80"/>
      <c r="J422" s="81">
        <f>ROUND(I422*H422,0)</f>
        <v>0</v>
      </c>
      <c r="K422" s="569" t="s">
        <v>199</v>
      </c>
      <c r="L422" s="21"/>
      <c r="M422" s="82" t="s">
        <v>3</v>
      </c>
      <c r="N422" s="83" t="s">
        <v>48</v>
      </c>
      <c r="O422" s="22"/>
      <c r="P422" s="84">
        <f>O422*H422</f>
        <v>0</v>
      </c>
      <c r="Q422" s="84">
        <v>0</v>
      </c>
      <c r="R422" s="84">
        <f>Q422*H422</f>
        <v>0</v>
      </c>
      <c r="S422" s="84">
        <v>0</v>
      </c>
      <c r="T422" s="85">
        <f>S422*H422</f>
        <v>0</v>
      </c>
      <c r="AR422" s="17" t="s">
        <v>281</v>
      </c>
      <c r="AT422" s="17" t="s">
        <v>195</v>
      </c>
      <c r="AU422" s="17" t="s">
        <v>84</v>
      </c>
      <c r="AY422" s="17" t="s">
        <v>193</v>
      </c>
      <c r="BE422" s="86">
        <f>IF(N422="základní",J422,0)</f>
        <v>0</v>
      </c>
      <c r="BF422" s="86">
        <f>IF(N422="snížená",J422,0)</f>
        <v>0</v>
      </c>
      <c r="BG422" s="86">
        <f>IF(N422="zákl. přenesená",J422,0)</f>
        <v>0</v>
      </c>
      <c r="BH422" s="86">
        <f>IF(N422="sníž. přenesená",J422,0)</f>
        <v>0</v>
      </c>
      <c r="BI422" s="86">
        <f>IF(N422="nulová",J422,0)</f>
        <v>0</v>
      </c>
      <c r="BJ422" s="17" t="s">
        <v>9</v>
      </c>
      <c r="BK422" s="86">
        <f>ROUND(I422*H422,0)</f>
        <v>0</v>
      </c>
      <c r="BL422" s="17" t="s">
        <v>281</v>
      </c>
      <c r="BM422" s="17" t="s">
        <v>814</v>
      </c>
    </row>
    <row r="423" spans="1:65" s="1" customFormat="1" ht="22.5" customHeight="1" x14ac:dyDescent="0.3">
      <c r="A423" s="550"/>
      <c r="B423" s="503"/>
      <c r="C423" s="564" t="s">
        <v>815</v>
      </c>
      <c r="D423" s="564" t="s">
        <v>195</v>
      </c>
      <c r="E423" s="565" t="s">
        <v>816</v>
      </c>
      <c r="F423" s="569" t="s">
        <v>817</v>
      </c>
      <c r="G423" s="567" t="s">
        <v>212</v>
      </c>
      <c r="H423" s="568">
        <v>0.11799999999999999</v>
      </c>
      <c r="I423" s="80"/>
      <c r="J423" s="81">
        <f>ROUND(I423*H423,0)</f>
        <v>0</v>
      </c>
      <c r="K423" s="569" t="s">
        <v>199</v>
      </c>
      <c r="L423" s="21"/>
      <c r="M423" s="82" t="s">
        <v>3</v>
      </c>
      <c r="N423" s="83" t="s">
        <v>48</v>
      </c>
      <c r="O423" s="22"/>
      <c r="P423" s="84">
        <f>O423*H423</f>
        <v>0</v>
      </c>
      <c r="Q423" s="84">
        <v>0</v>
      </c>
      <c r="R423" s="84">
        <f>Q423*H423</f>
        <v>0</v>
      </c>
      <c r="S423" s="84">
        <v>0</v>
      </c>
      <c r="T423" s="85">
        <f>S423*H423</f>
        <v>0</v>
      </c>
      <c r="AR423" s="17" t="s">
        <v>281</v>
      </c>
      <c r="AT423" s="17" t="s">
        <v>195</v>
      </c>
      <c r="AU423" s="17" t="s">
        <v>84</v>
      </c>
      <c r="AY423" s="17" t="s">
        <v>193</v>
      </c>
      <c r="BE423" s="86">
        <f>IF(N423="základní",J423,0)</f>
        <v>0</v>
      </c>
      <c r="BF423" s="86">
        <f>IF(N423="snížená",J423,0)</f>
        <v>0</v>
      </c>
      <c r="BG423" s="86">
        <f>IF(N423="zákl. přenesená",J423,0)</f>
        <v>0</v>
      </c>
      <c r="BH423" s="86">
        <f>IF(N423="sníž. přenesená",J423,0)</f>
        <v>0</v>
      </c>
      <c r="BI423" s="86">
        <f>IF(N423="nulová",J423,0)</f>
        <v>0</v>
      </c>
      <c r="BJ423" s="17" t="s">
        <v>9</v>
      </c>
      <c r="BK423" s="86">
        <f>ROUND(I423*H423,0)</f>
        <v>0</v>
      </c>
      <c r="BL423" s="17" t="s">
        <v>281</v>
      </c>
      <c r="BM423" s="17" t="s">
        <v>818</v>
      </c>
    </row>
    <row r="424" spans="1:65" s="10" customFormat="1" ht="29.85" customHeight="1" x14ac:dyDescent="0.3">
      <c r="A424" s="558"/>
      <c r="B424" s="559"/>
      <c r="C424" s="558"/>
      <c r="D424" s="562" t="s">
        <v>76</v>
      </c>
      <c r="E424" s="563" t="s">
        <v>819</v>
      </c>
      <c r="F424" s="563" t="s">
        <v>820</v>
      </c>
      <c r="G424" s="558"/>
      <c r="H424" s="558"/>
      <c r="I424" s="73"/>
      <c r="J424" s="482">
        <f>BK424</f>
        <v>0</v>
      </c>
      <c r="K424" s="558"/>
      <c r="L424" s="71"/>
      <c r="M424" s="74"/>
      <c r="N424" s="75"/>
      <c r="O424" s="75"/>
      <c r="P424" s="76">
        <f>SUM(P425:P444)</f>
        <v>0</v>
      </c>
      <c r="Q424" s="75"/>
      <c r="R424" s="76">
        <f>SUM(R425:R444)</f>
        <v>4.4725E-4</v>
      </c>
      <c r="S424" s="75"/>
      <c r="T424" s="77">
        <f>SUM(T425:T444)</f>
        <v>8.9259999999999992E-2</v>
      </c>
      <c r="AR424" s="72" t="s">
        <v>84</v>
      </c>
      <c r="AT424" s="78" t="s">
        <v>76</v>
      </c>
      <c r="AU424" s="78" t="s">
        <v>9</v>
      </c>
      <c r="AY424" s="72" t="s">
        <v>193</v>
      </c>
      <c r="BK424" s="79">
        <f>SUM(BK425:BK444)</f>
        <v>0</v>
      </c>
    </row>
    <row r="425" spans="1:65" s="1" customFormat="1" ht="22.5" customHeight="1" x14ac:dyDescent="0.3">
      <c r="A425" s="550"/>
      <c r="B425" s="503"/>
      <c r="C425" s="564" t="s">
        <v>821</v>
      </c>
      <c r="D425" s="564" t="s">
        <v>195</v>
      </c>
      <c r="E425" s="565" t="s">
        <v>822</v>
      </c>
      <c r="F425" s="569" t="s">
        <v>823</v>
      </c>
      <c r="G425" s="567" t="s">
        <v>254</v>
      </c>
      <c r="H425" s="568">
        <v>2</v>
      </c>
      <c r="I425" s="80"/>
      <c r="J425" s="81">
        <f>ROUND(I425*H425,0)</f>
        <v>0</v>
      </c>
      <c r="K425" s="569" t="s">
        <v>199</v>
      </c>
      <c r="L425" s="21"/>
      <c r="M425" s="82" t="s">
        <v>3</v>
      </c>
      <c r="N425" s="83" t="s">
        <v>48</v>
      </c>
      <c r="O425" s="22"/>
      <c r="P425" s="84">
        <f>O425*H425</f>
        <v>0</v>
      </c>
      <c r="Q425" s="84">
        <v>0</v>
      </c>
      <c r="R425" s="84">
        <f>Q425*H425</f>
        <v>0</v>
      </c>
      <c r="S425" s="84">
        <v>4.4499999999999998E-2</v>
      </c>
      <c r="T425" s="85">
        <f>S425*H425</f>
        <v>8.8999999999999996E-2</v>
      </c>
      <c r="AR425" s="17" t="s">
        <v>281</v>
      </c>
      <c r="AT425" s="17" t="s">
        <v>195</v>
      </c>
      <c r="AU425" s="17" t="s">
        <v>84</v>
      </c>
      <c r="AY425" s="17" t="s">
        <v>193</v>
      </c>
      <c r="BE425" s="86">
        <f>IF(N425="základní",J425,0)</f>
        <v>0</v>
      </c>
      <c r="BF425" s="86">
        <f>IF(N425="snížená",J425,0)</f>
        <v>0</v>
      </c>
      <c r="BG425" s="86">
        <f>IF(N425="zákl. přenesená",J425,0)</f>
        <v>0</v>
      </c>
      <c r="BH425" s="86">
        <f>IF(N425="sníž. přenesená",J425,0)</f>
        <v>0</v>
      </c>
      <c r="BI425" s="86">
        <f>IF(N425="nulová",J425,0)</f>
        <v>0</v>
      </c>
      <c r="BJ425" s="17" t="s">
        <v>9</v>
      </c>
      <c r="BK425" s="86">
        <f>ROUND(I425*H425,0)</f>
        <v>0</v>
      </c>
      <c r="BL425" s="17" t="s">
        <v>281</v>
      </c>
      <c r="BM425" s="17" t="s">
        <v>824</v>
      </c>
    </row>
    <row r="426" spans="1:65" s="11" customFormat="1" x14ac:dyDescent="0.3">
      <c r="A426" s="570"/>
      <c r="B426" s="571"/>
      <c r="C426" s="570"/>
      <c r="D426" s="578" t="s">
        <v>202</v>
      </c>
      <c r="E426" s="585" t="s">
        <v>3</v>
      </c>
      <c r="F426" s="586" t="s">
        <v>560</v>
      </c>
      <c r="G426" s="570"/>
      <c r="H426" s="587">
        <v>2</v>
      </c>
      <c r="I426" s="89"/>
      <c r="J426" s="89"/>
      <c r="K426" s="570"/>
      <c r="L426" s="87"/>
      <c r="M426" s="90"/>
      <c r="N426" s="91"/>
      <c r="O426" s="91"/>
      <c r="P426" s="91"/>
      <c r="Q426" s="91"/>
      <c r="R426" s="91"/>
      <c r="S426" s="91"/>
      <c r="T426" s="92"/>
      <c r="AT426" s="88" t="s">
        <v>202</v>
      </c>
      <c r="AU426" s="88" t="s">
        <v>84</v>
      </c>
      <c r="AV426" s="11" t="s">
        <v>84</v>
      </c>
      <c r="AW426" s="11" t="s">
        <v>41</v>
      </c>
      <c r="AX426" s="11" t="s">
        <v>9</v>
      </c>
      <c r="AY426" s="88" t="s">
        <v>193</v>
      </c>
    </row>
    <row r="427" spans="1:65" s="1" customFormat="1" ht="22.5" customHeight="1" x14ac:dyDescent="0.3">
      <c r="A427" s="550"/>
      <c r="B427" s="503"/>
      <c r="C427" s="564" t="s">
        <v>825</v>
      </c>
      <c r="D427" s="564" t="s">
        <v>195</v>
      </c>
      <c r="E427" s="565" t="s">
        <v>826</v>
      </c>
      <c r="F427" s="569" t="s">
        <v>827</v>
      </c>
      <c r="G427" s="567" t="s">
        <v>254</v>
      </c>
      <c r="H427" s="568">
        <v>2</v>
      </c>
      <c r="I427" s="80"/>
      <c r="J427" s="81">
        <f>ROUND(I427*H427,0)</f>
        <v>0</v>
      </c>
      <c r="K427" s="569" t="s">
        <v>199</v>
      </c>
      <c r="L427" s="21"/>
      <c r="M427" s="82" t="s">
        <v>3</v>
      </c>
      <c r="N427" s="83" t="s">
        <v>48</v>
      </c>
      <c r="O427" s="22"/>
      <c r="P427" s="84">
        <f>O427*H427</f>
        <v>0</v>
      </c>
      <c r="Q427" s="84">
        <v>0</v>
      </c>
      <c r="R427" s="84">
        <f>Q427*H427</f>
        <v>0</v>
      </c>
      <c r="S427" s="84">
        <v>1.2999999999999999E-4</v>
      </c>
      <c r="T427" s="85">
        <f>S427*H427</f>
        <v>2.5999999999999998E-4</v>
      </c>
      <c r="AR427" s="17" t="s">
        <v>281</v>
      </c>
      <c r="AT427" s="17" t="s">
        <v>195</v>
      </c>
      <c r="AU427" s="17" t="s">
        <v>84</v>
      </c>
      <c r="AY427" s="17" t="s">
        <v>193</v>
      </c>
      <c r="BE427" s="86">
        <f>IF(N427="základní",J427,0)</f>
        <v>0</v>
      </c>
      <c r="BF427" s="86">
        <f>IF(N427="snížená",J427,0)</f>
        <v>0</v>
      </c>
      <c r="BG427" s="86">
        <f>IF(N427="zákl. přenesená",J427,0)</f>
        <v>0</v>
      </c>
      <c r="BH427" s="86">
        <f>IF(N427="sníž. přenesená",J427,0)</f>
        <v>0</v>
      </c>
      <c r="BI427" s="86">
        <f>IF(N427="nulová",J427,0)</f>
        <v>0</v>
      </c>
      <c r="BJ427" s="17" t="s">
        <v>9</v>
      </c>
      <c r="BK427" s="86">
        <f>ROUND(I427*H427,0)</f>
        <v>0</v>
      </c>
      <c r="BL427" s="17" t="s">
        <v>281</v>
      </c>
      <c r="BM427" s="17" t="s">
        <v>828</v>
      </c>
    </row>
    <row r="428" spans="1:65" s="11" customFormat="1" x14ac:dyDescent="0.3">
      <c r="A428" s="570"/>
      <c r="B428" s="571"/>
      <c r="C428" s="570"/>
      <c r="D428" s="578" t="s">
        <v>202</v>
      </c>
      <c r="E428" s="585" t="s">
        <v>3</v>
      </c>
      <c r="F428" s="586" t="s">
        <v>560</v>
      </c>
      <c r="G428" s="570"/>
      <c r="H428" s="587">
        <v>2</v>
      </c>
      <c r="I428" s="89"/>
      <c r="J428" s="89"/>
      <c r="K428" s="570"/>
      <c r="L428" s="87"/>
      <c r="M428" s="90"/>
      <c r="N428" s="91"/>
      <c r="O428" s="91"/>
      <c r="P428" s="91"/>
      <c r="Q428" s="91"/>
      <c r="R428" s="91"/>
      <c r="S428" s="91"/>
      <c r="T428" s="92"/>
      <c r="AT428" s="88" t="s">
        <v>202</v>
      </c>
      <c r="AU428" s="88" t="s">
        <v>84</v>
      </c>
      <c r="AV428" s="11" t="s">
        <v>84</v>
      </c>
      <c r="AW428" s="11" t="s">
        <v>41</v>
      </c>
      <c r="AX428" s="11" t="s">
        <v>9</v>
      </c>
      <c r="AY428" s="88" t="s">
        <v>193</v>
      </c>
    </row>
    <row r="429" spans="1:65" s="1" customFormat="1" ht="22.5" customHeight="1" x14ac:dyDescent="0.3">
      <c r="A429" s="550"/>
      <c r="B429" s="503"/>
      <c r="C429" s="564" t="s">
        <v>829</v>
      </c>
      <c r="D429" s="564" t="s">
        <v>195</v>
      </c>
      <c r="E429" s="565" t="s">
        <v>830</v>
      </c>
      <c r="F429" s="569" t="s">
        <v>831</v>
      </c>
      <c r="G429" s="567" t="s">
        <v>254</v>
      </c>
      <c r="H429" s="568">
        <v>4</v>
      </c>
      <c r="I429" s="80"/>
      <c r="J429" s="81">
        <f>ROUND(I429*H429,0)</f>
        <v>0</v>
      </c>
      <c r="K429" s="569" t="s">
        <v>199</v>
      </c>
      <c r="L429" s="21"/>
      <c r="M429" s="82" t="s">
        <v>3</v>
      </c>
      <c r="N429" s="83" t="s">
        <v>48</v>
      </c>
      <c r="O429" s="22"/>
      <c r="P429" s="84">
        <f>O429*H429</f>
        <v>0</v>
      </c>
      <c r="Q429" s="84">
        <v>0</v>
      </c>
      <c r="R429" s="84">
        <f>Q429*H429</f>
        <v>0</v>
      </c>
      <c r="S429" s="84">
        <v>0</v>
      </c>
      <c r="T429" s="85">
        <f>S429*H429</f>
        <v>0</v>
      </c>
      <c r="AR429" s="17" t="s">
        <v>281</v>
      </c>
      <c r="AT429" s="17" t="s">
        <v>195</v>
      </c>
      <c r="AU429" s="17" t="s">
        <v>84</v>
      </c>
      <c r="AY429" s="17" t="s">
        <v>193</v>
      </c>
      <c r="BE429" s="86">
        <f>IF(N429="základní",J429,0)</f>
        <v>0</v>
      </c>
      <c r="BF429" s="86">
        <f>IF(N429="snížená",J429,0)</f>
        <v>0</v>
      </c>
      <c r="BG429" s="86">
        <f>IF(N429="zákl. přenesená",J429,0)</f>
        <v>0</v>
      </c>
      <c r="BH429" s="86">
        <f>IF(N429="sníž. přenesená",J429,0)</f>
        <v>0</v>
      </c>
      <c r="BI429" s="86">
        <f>IF(N429="nulová",J429,0)</f>
        <v>0</v>
      </c>
      <c r="BJ429" s="17" t="s">
        <v>9</v>
      </c>
      <c r="BK429" s="86">
        <f>ROUND(I429*H429,0)</f>
        <v>0</v>
      </c>
      <c r="BL429" s="17" t="s">
        <v>281</v>
      </c>
      <c r="BM429" s="17" t="s">
        <v>832</v>
      </c>
    </row>
    <row r="430" spans="1:65" s="11" customFormat="1" x14ac:dyDescent="0.3">
      <c r="A430" s="570"/>
      <c r="B430" s="571"/>
      <c r="C430" s="570"/>
      <c r="D430" s="572" t="s">
        <v>202</v>
      </c>
      <c r="E430" s="573" t="s">
        <v>3</v>
      </c>
      <c r="F430" s="574" t="s">
        <v>560</v>
      </c>
      <c r="G430" s="570"/>
      <c r="H430" s="575">
        <v>2</v>
      </c>
      <c r="I430" s="89"/>
      <c r="J430" s="89"/>
      <c r="K430" s="570"/>
      <c r="L430" s="87"/>
      <c r="M430" s="90"/>
      <c r="N430" s="91"/>
      <c r="O430" s="91"/>
      <c r="P430" s="91"/>
      <c r="Q430" s="91"/>
      <c r="R430" s="91"/>
      <c r="S430" s="91"/>
      <c r="T430" s="92"/>
      <c r="AT430" s="88" t="s">
        <v>202</v>
      </c>
      <c r="AU430" s="88" t="s">
        <v>84</v>
      </c>
      <c r="AV430" s="11" t="s">
        <v>84</v>
      </c>
      <c r="AW430" s="11" t="s">
        <v>41</v>
      </c>
      <c r="AX430" s="11" t="s">
        <v>77</v>
      </c>
      <c r="AY430" s="88" t="s">
        <v>193</v>
      </c>
    </row>
    <row r="431" spans="1:65" s="11" customFormat="1" x14ac:dyDescent="0.3">
      <c r="A431" s="570"/>
      <c r="B431" s="571"/>
      <c r="C431" s="570"/>
      <c r="D431" s="572" t="s">
        <v>202</v>
      </c>
      <c r="E431" s="573" t="s">
        <v>3</v>
      </c>
      <c r="F431" s="574" t="s">
        <v>833</v>
      </c>
      <c r="G431" s="570"/>
      <c r="H431" s="575">
        <v>2</v>
      </c>
      <c r="I431" s="89"/>
      <c r="J431" s="89"/>
      <c r="K431" s="570"/>
      <c r="L431" s="87"/>
      <c r="M431" s="90"/>
      <c r="N431" s="91"/>
      <c r="O431" s="91"/>
      <c r="P431" s="91"/>
      <c r="Q431" s="91"/>
      <c r="R431" s="91"/>
      <c r="S431" s="91"/>
      <c r="T431" s="92"/>
      <c r="AT431" s="88" t="s">
        <v>202</v>
      </c>
      <c r="AU431" s="88" t="s">
        <v>84</v>
      </c>
      <c r="AV431" s="11" t="s">
        <v>84</v>
      </c>
      <c r="AW431" s="11" t="s">
        <v>41</v>
      </c>
      <c r="AX431" s="11" t="s">
        <v>77</v>
      </c>
      <c r="AY431" s="88" t="s">
        <v>193</v>
      </c>
    </row>
    <row r="432" spans="1:65" s="12" customFormat="1" x14ac:dyDescent="0.3">
      <c r="A432" s="576"/>
      <c r="B432" s="577"/>
      <c r="C432" s="576"/>
      <c r="D432" s="578" t="s">
        <v>202</v>
      </c>
      <c r="E432" s="579" t="s">
        <v>3</v>
      </c>
      <c r="F432" s="580" t="s">
        <v>221</v>
      </c>
      <c r="G432" s="576"/>
      <c r="H432" s="581">
        <v>4</v>
      </c>
      <c r="I432" s="94"/>
      <c r="J432" s="94"/>
      <c r="K432" s="576"/>
      <c r="L432" s="93"/>
      <c r="M432" s="95"/>
      <c r="N432" s="96"/>
      <c r="O432" s="96"/>
      <c r="P432" s="96"/>
      <c r="Q432" s="96"/>
      <c r="R432" s="96"/>
      <c r="S432" s="96"/>
      <c r="T432" s="97"/>
      <c r="AT432" s="98" t="s">
        <v>202</v>
      </c>
      <c r="AU432" s="98" t="s">
        <v>84</v>
      </c>
      <c r="AV432" s="12" t="s">
        <v>205</v>
      </c>
      <c r="AW432" s="12" t="s">
        <v>41</v>
      </c>
      <c r="AX432" s="12" t="s">
        <v>9</v>
      </c>
      <c r="AY432" s="98" t="s">
        <v>193</v>
      </c>
    </row>
    <row r="433" spans="1:65" s="1" customFormat="1" ht="31.5" customHeight="1" x14ac:dyDescent="0.3">
      <c r="A433" s="550"/>
      <c r="B433" s="503"/>
      <c r="C433" s="564" t="s">
        <v>834</v>
      </c>
      <c r="D433" s="564" t="s">
        <v>195</v>
      </c>
      <c r="E433" s="565" t="s">
        <v>835</v>
      </c>
      <c r="F433" s="569" t="s">
        <v>836</v>
      </c>
      <c r="G433" s="567" t="s">
        <v>254</v>
      </c>
      <c r="H433" s="568">
        <v>2</v>
      </c>
      <c r="I433" s="80"/>
      <c r="J433" s="81">
        <f>ROUND(I433*H433,0)</f>
        <v>0</v>
      </c>
      <c r="K433" s="569" t="s">
        <v>199</v>
      </c>
      <c r="L433" s="21"/>
      <c r="M433" s="82" t="s">
        <v>3</v>
      </c>
      <c r="N433" s="83" t="s">
        <v>48</v>
      </c>
      <c r="O433" s="22"/>
      <c r="P433" s="84">
        <f>O433*H433</f>
        <v>0</v>
      </c>
      <c r="Q433" s="84">
        <v>5.1999999999999997E-5</v>
      </c>
      <c r="R433" s="84">
        <f>Q433*H433</f>
        <v>1.0399999999999999E-4</v>
      </c>
      <c r="S433" s="84">
        <v>0</v>
      </c>
      <c r="T433" s="85">
        <f>S433*H433</f>
        <v>0</v>
      </c>
      <c r="AR433" s="17" t="s">
        <v>281</v>
      </c>
      <c r="AT433" s="17" t="s">
        <v>195</v>
      </c>
      <c r="AU433" s="17" t="s">
        <v>84</v>
      </c>
      <c r="AY433" s="17" t="s">
        <v>193</v>
      </c>
      <c r="BE433" s="86">
        <f>IF(N433="základní",J433,0)</f>
        <v>0</v>
      </c>
      <c r="BF433" s="86">
        <f>IF(N433="snížená",J433,0)</f>
        <v>0</v>
      </c>
      <c r="BG433" s="86">
        <f>IF(N433="zákl. přenesená",J433,0)</f>
        <v>0</v>
      </c>
      <c r="BH433" s="86">
        <f>IF(N433="sníž. přenesená",J433,0)</f>
        <v>0</v>
      </c>
      <c r="BI433" s="86">
        <f>IF(N433="nulová",J433,0)</f>
        <v>0</v>
      </c>
      <c r="BJ433" s="17" t="s">
        <v>9</v>
      </c>
      <c r="BK433" s="86">
        <f>ROUND(I433*H433,0)</f>
        <v>0</v>
      </c>
      <c r="BL433" s="17" t="s">
        <v>281</v>
      </c>
      <c r="BM433" s="17" t="s">
        <v>837</v>
      </c>
    </row>
    <row r="434" spans="1:65" s="11" customFormat="1" x14ac:dyDescent="0.3">
      <c r="A434" s="570"/>
      <c r="B434" s="571"/>
      <c r="C434" s="570"/>
      <c r="D434" s="578" t="s">
        <v>202</v>
      </c>
      <c r="E434" s="585" t="s">
        <v>3</v>
      </c>
      <c r="F434" s="586" t="s">
        <v>560</v>
      </c>
      <c r="G434" s="570"/>
      <c r="H434" s="587">
        <v>2</v>
      </c>
      <c r="I434" s="89"/>
      <c r="J434" s="89"/>
      <c r="K434" s="570"/>
      <c r="L434" s="87"/>
      <c r="M434" s="90"/>
      <c r="N434" s="91"/>
      <c r="O434" s="91"/>
      <c r="P434" s="91"/>
      <c r="Q434" s="91"/>
      <c r="R434" s="91"/>
      <c r="S434" s="91"/>
      <c r="T434" s="92"/>
      <c r="AT434" s="88" t="s">
        <v>202</v>
      </c>
      <c r="AU434" s="88" t="s">
        <v>84</v>
      </c>
      <c r="AV434" s="11" t="s">
        <v>84</v>
      </c>
      <c r="AW434" s="11" t="s">
        <v>41</v>
      </c>
      <c r="AX434" s="11" t="s">
        <v>9</v>
      </c>
      <c r="AY434" s="88" t="s">
        <v>193</v>
      </c>
    </row>
    <row r="435" spans="1:65" s="1" customFormat="1" ht="22.5" customHeight="1" x14ac:dyDescent="0.3">
      <c r="A435" s="550"/>
      <c r="B435" s="503"/>
      <c r="C435" s="564" t="s">
        <v>838</v>
      </c>
      <c r="D435" s="564" t="s">
        <v>195</v>
      </c>
      <c r="E435" s="565" t="s">
        <v>839</v>
      </c>
      <c r="F435" s="569" t="s">
        <v>840</v>
      </c>
      <c r="G435" s="567" t="s">
        <v>254</v>
      </c>
      <c r="H435" s="568">
        <v>2</v>
      </c>
      <c r="I435" s="80"/>
      <c r="J435" s="81">
        <f>ROUND(I435*H435,0)</f>
        <v>0</v>
      </c>
      <c r="K435" s="569" t="s">
        <v>199</v>
      </c>
      <c r="L435" s="21"/>
      <c r="M435" s="82" t="s">
        <v>3</v>
      </c>
      <c r="N435" s="83" t="s">
        <v>48</v>
      </c>
      <c r="O435" s="22"/>
      <c r="P435" s="84">
        <f>O435*H435</f>
        <v>0</v>
      </c>
      <c r="Q435" s="84">
        <v>0</v>
      </c>
      <c r="R435" s="84">
        <f>Q435*H435</f>
        <v>0</v>
      </c>
      <c r="S435" s="84">
        <v>0</v>
      </c>
      <c r="T435" s="85">
        <f>S435*H435</f>
        <v>0</v>
      </c>
      <c r="AR435" s="17" t="s">
        <v>281</v>
      </c>
      <c r="AT435" s="17" t="s">
        <v>195</v>
      </c>
      <c r="AU435" s="17" t="s">
        <v>84</v>
      </c>
      <c r="AY435" s="17" t="s">
        <v>193</v>
      </c>
      <c r="BE435" s="86">
        <f>IF(N435="základní",J435,0)</f>
        <v>0</v>
      </c>
      <c r="BF435" s="86">
        <f>IF(N435="snížená",J435,0)</f>
        <v>0</v>
      </c>
      <c r="BG435" s="86">
        <f>IF(N435="zákl. přenesená",J435,0)</f>
        <v>0</v>
      </c>
      <c r="BH435" s="86">
        <f>IF(N435="sníž. přenesená",J435,0)</f>
        <v>0</v>
      </c>
      <c r="BI435" s="86">
        <f>IF(N435="nulová",J435,0)</f>
        <v>0</v>
      </c>
      <c r="BJ435" s="17" t="s">
        <v>9</v>
      </c>
      <c r="BK435" s="86">
        <f>ROUND(I435*H435,0)</f>
        <v>0</v>
      </c>
      <c r="BL435" s="17" t="s">
        <v>281</v>
      </c>
      <c r="BM435" s="17" t="s">
        <v>841</v>
      </c>
    </row>
    <row r="436" spans="1:65" s="11" customFormat="1" x14ac:dyDescent="0.3">
      <c r="A436" s="570"/>
      <c r="B436" s="571"/>
      <c r="C436" s="570"/>
      <c r="D436" s="578" t="s">
        <v>202</v>
      </c>
      <c r="E436" s="585" t="s">
        <v>3</v>
      </c>
      <c r="F436" s="586" t="s">
        <v>560</v>
      </c>
      <c r="G436" s="570"/>
      <c r="H436" s="587">
        <v>2</v>
      </c>
      <c r="I436" s="89"/>
      <c r="J436" s="89"/>
      <c r="K436" s="570"/>
      <c r="L436" s="87"/>
      <c r="M436" s="90"/>
      <c r="N436" s="91"/>
      <c r="O436" s="91"/>
      <c r="P436" s="91"/>
      <c r="Q436" s="91"/>
      <c r="R436" s="91"/>
      <c r="S436" s="91"/>
      <c r="T436" s="92"/>
      <c r="AT436" s="88" t="s">
        <v>202</v>
      </c>
      <c r="AU436" s="88" t="s">
        <v>84</v>
      </c>
      <c r="AV436" s="11" t="s">
        <v>84</v>
      </c>
      <c r="AW436" s="11" t="s">
        <v>41</v>
      </c>
      <c r="AX436" s="11" t="s">
        <v>9</v>
      </c>
      <c r="AY436" s="88" t="s">
        <v>193</v>
      </c>
    </row>
    <row r="437" spans="1:65" s="1" customFormat="1" ht="22.5" customHeight="1" x14ac:dyDescent="0.3">
      <c r="A437" s="550"/>
      <c r="B437" s="503"/>
      <c r="C437" s="564" t="s">
        <v>842</v>
      </c>
      <c r="D437" s="564" t="s">
        <v>195</v>
      </c>
      <c r="E437" s="565" t="s">
        <v>843</v>
      </c>
      <c r="F437" s="569" t="s">
        <v>844</v>
      </c>
      <c r="G437" s="567" t="s">
        <v>239</v>
      </c>
      <c r="H437" s="568">
        <v>10</v>
      </c>
      <c r="I437" s="80"/>
      <c r="J437" s="81">
        <f>ROUND(I437*H437,0)</f>
        <v>0</v>
      </c>
      <c r="K437" s="569" t="s">
        <v>199</v>
      </c>
      <c r="L437" s="21"/>
      <c r="M437" s="82" t="s">
        <v>3</v>
      </c>
      <c r="N437" s="83" t="s">
        <v>48</v>
      </c>
      <c r="O437" s="22"/>
      <c r="P437" s="84">
        <f>O437*H437</f>
        <v>0</v>
      </c>
      <c r="Q437" s="84">
        <v>6.0900000000000001E-6</v>
      </c>
      <c r="R437" s="84">
        <f>Q437*H437</f>
        <v>6.0900000000000003E-5</v>
      </c>
      <c r="S437" s="84">
        <v>0</v>
      </c>
      <c r="T437" s="85">
        <f>S437*H437</f>
        <v>0</v>
      </c>
      <c r="AR437" s="17" t="s">
        <v>281</v>
      </c>
      <c r="AT437" s="17" t="s">
        <v>195</v>
      </c>
      <c r="AU437" s="17" t="s">
        <v>84</v>
      </c>
      <c r="AY437" s="17" t="s">
        <v>193</v>
      </c>
      <c r="BE437" s="86">
        <f>IF(N437="základní",J437,0)</f>
        <v>0</v>
      </c>
      <c r="BF437" s="86">
        <f>IF(N437="snížená",J437,0)</f>
        <v>0</v>
      </c>
      <c r="BG437" s="86">
        <f>IF(N437="zákl. přenesená",J437,0)</f>
        <v>0</v>
      </c>
      <c r="BH437" s="86">
        <f>IF(N437="sníž. přenesená",J437,0)</f>
        <v>0</v>
      </c>
      <c r="BI437" s="86">
        <f>IF(N437="nulová",J437,0)</f>
        <v>0</v>
      </c>
      <c r="BJ437" s="17" t="s">
        <v>9</v>
      </c>
      <c r="BK437" s="86">
        <f>ROUND(I437*H437,0)</f>
        <v>0</v>
      </c>
      <c r="BL437" s="17" t="s">
        <v>281</v>
      </c>
      <c r="BM437" s="17" t="s">
        <v>845</v>
      </c>
    </row>
    <row r="438" spans="1:65" s="11" customFormat="1" x14ac:dyDescent="0.3">
      <c r="A438" s="570"/>
      <c r="B438" s="571"/>
      <c r="C438" s="570"/>
      <c r="D438" s="578" t="s">
        <v>202</v>
      </c>
      <c r="E438" s="585" t="s">
        <v>3</v>
      </c>
      <c r="F438" s="586" t="s">
        <v>846</v>
      </c>
      <c r="G438" s="570"/>
      <c r="H438" s="587">
        <v>10</v>
      </c>
      <c r="I438" s="89"/>
      <c r="J438" s="89"/>
      <c r="K438" s="570"/>
      <c r="L438" s="87"/>
      <c r="M438" s="90"/>
      <c r="N438" s="91"/>
      <c r="O438" s="91"/>
      <c r="P438" s="91"/>
      <c r="Q438" s="91"/>
      <c r="R438" s="91"/>
      <c r="S438" s="91"/>
      <c r="T438" s="92"/>
      <c r="AT438" s="88" t="s">
        <v>202</v>
      </c>
      <c r="AU438" s="88" t="s">
        <v>84</v>
      </c>
      <c r="AV438" s="11" t="s">
        <v>84</v>
      </c>
      <c r="AW438" s="11" t="s">
        <v>41</v>
      </c>
      <c r="AX438" s="11" t="s">
        <v>9</v>
      </c>
      <c r="AY438" s="88" t="s">
        <v>193</v>
      </c>
    </row>
    <row r="439" spans="1:65" s="1" customFormat="1" ht="22.5" customHeight="1" x14ac:dyDescent="0.3">
      <c r="A439" s="550"/>
      <c r="B439" s="503"/>
      <c r="C439" s="564" t="s">
        <v>847</v>
      </c>
      <c r="D439" s="564" t="s">
        <v>195</v>
      </c>
      <c r="E439" s="565" t="s">
        <v>848</v>
      </c>
      <c r="F439" s="569" t="s">
        <v>849</v>
      </c>
      <c r="G439" s="567" t="s">
        <v>239</v>
      </c>
      <c r="H439" s="568">
        <v>1</v>
      </c>
      <c r="I439" s="80"/>
      <c r="J439" s="81">
        <f>ROUND(I439*H439,0)</f>
        <v>0</v>
      </c>
      <c r="K439" s="569" t="s">
        <v>199</v>
      </c>
      <c r="L439" s="21"/>
      <c r="M439" s="82" t="s">
        <v>3</v>
      </c>
      <c r="N439" s="83" t="s">
        <v>48</v>
      </c>
      <c r="O439" s="22"/>
      <c r="P439" s="84">
        <f>O439*H439</f>
        <v>0</v>
      </c>
      <c r="Q439" s="84">
        <v>4.2349999999999999E-5</v>
      </c>
      <c r="R439" s="84">
        <f>Q439*H439</f>
        <v>4.2349999999999999E-5</v>
      </c>
      <c r="S439" s="84">
        <v>0</v>
      </c>
      <c r="T439" s="85">
        <f>S439*H439</f>
        <v>0</v>
      </c>
      <c r="AR439" s="17" t="s">
        <v>281</v>
      </c>
      <c r="AT439" s="17" t="s">
        <v>195</v>
      </c>
      <c r="AU439" s="17" t="s">
        <v>84</v>
      </c>
      <c r="AY439" s="17" t="s">
        <v>193</v>
      </c>
      <c r="BE439" s="86">
        <f>IF(N439="základní",J439,0)</f>
        <v>0</v>
      </c>
      <c r="BF439" s="86">
        <f>IF(N439="snížená",J439,0)</f>
        <v>0</v>
      </c>
      <c r="BG439" s="86">
        <f>IF(N439="zákl. přenesená",J439,0)</f>
        <v>0</v>
      </c>
      <c r="BH439" s="86">
        <f>IF(N439="sníž. přenesená",J439,0)</f>
        <v>0</v>
      </c>
      <c r="BI439" s="86">
        <f>IF(N439="nulová",J439,0)</f>
        <v>0</v>
      </c>
      <c r="BJ439" s="17" t="s">
        <v>9</v>
      </c>
      <c r="BK439" s="86">
        <f>ROUND(I439*H439,0)</f>
        <v>0</v>
      </c>
      <c r="BL439" s="17" t="s">
        <v>281</v>
      </c>
      <c r="BM439" s="17" t="s">
        <v>850</v>
      </c>
    </row>
    <row r="440" spans="1:65" s="11" customFormat="1" x14ac:dyDescent="0.3">
      <c r="A440" s="570"/>
      <c r="B440" s="571"/>
      <c r="C440" s="570"/>
      <c r="D440" s="578" t="s">
        <v>202</v>
      </c>
      <c r="E440" s="585" t="s">
        <v>3</v>
      </c>
      <c r="F440" s="586" t="s">
        <v>851</v>
      </c>
      <c r="G440" s="570"/>
      <c r="H440" s="587">
        <v>1</v>
      </c>
      <c r="I440" s="89"/>
      <c r="J440" s="89"/>
      <c r="K440" s="570"/>
      <c r="L440" s="87"/>
      <c r="M440" s="90"/>
      <c r="N440" s="91"/>
      <c r="O440" s="91"/>
      <c r="P440" s="91"/>
      <c r="Q440" s="91"/>
      <c r="R440" s="91"/>
      <c r="S440" s="91"/>
      <c r="T440" s="92"/>
      <c r="AT440" s="88" t="s">
        <v>202</v>
      </c>
      <c r="AU440" s="88" t="s">
        <v>84</v>
      </c>
      <c r="AV440" s="11" t="s">
        <v>84</v>
      </c>
      <c r="AW440" s="11" t="s">
        <v>41</v>
      </c>
      <c r="AX440" s="11" t="s">
        <v>9</v>
      </c>
      <c r="AY440" s="88" t="s">
        <v>193</v>
      </c>
    </row>
    <row r="441" spans="1:65" s="1" customFormat="1" ht="22.5" customHeight="1" x14ac:dyDescent="0.3">
      <c r="A441" s="550"/>
      <c r="B441" s="503"/>
      <c r="C441" s="588" t="s">
        <v>852</v>
      </c>
      <c r="D441" s="588" t="s">
        <v>321</v>
      </c>
      <c r="E441" s="589" t="s">
        <v>853</v>
      </c>
      <c r="F441" s="590" t="s">
        <v>854</v>
      </c>
      <c r="G441" s="591" t="s">
        <v>254</v>
      </c>
      <c r="H441" s="592">
        <v>2</v>
      </c>
      <c r="I441" s="99"/>
      <c r="J441" s="100">
        <f>ROUND(I441*H441,0)</f>
        <v>0</v>
      </c>
      <c r="K441" s="590" t="s">
        <v>199</v>
      </c>
      <c r="L441" s="101"/>
      <c r="M441" s="102" t="s">
        <v>3</v>
      </c>
      <c r="N441" s="103" t="s">
        <v>48</v>
      </c>
      <c r="O441" s="22"/>
      <c r="P441" s="84">
        <f>O441*H441</f>
        <v>0</v>
      </c>
      <c r="Q441" s="84">
        <v>1.2E-4</v>
      </c>
      <c r="R441" s="84">
        <f>Q441*H441</f>
        <v>2.4000000000000001E-4</v>
      </c>
      <c r="S441" s="84">
        <v>0</v>
      </c>
      <c r="T441" s="85">
        <f>S441*H441</f>
        <v>0</v>
      </c>
      <c r="AR441" s="17" t="s">
        <v>373</v>
      </c>
      <c r="AT441" s="17" t="s">
        <v>321</v>
      </c>
      <c r="AU441" s="17" t="s">
        <v>84</v>
      </c>
      <c r="AY441" s="17" t="s">
        <v>193</v>
      </c>
      <c r="BE441" s="86">
        <f>IF(N441="základní",J441,0)</f>
        <v>0</v>
      </c>
      <c r="BF441" s="86">
        <f>IF(N441="snížená",J441,0)</f>
        <v>0</v>
      </c>
      <c r="BG441" s="86">
        <f>IF(N441="zákl. přenesená",J441,0)</f>
        <v>0</v>
      </c>
      <c r="BH441" s="86">
        <f>IF(N441="sníž. přenesená",J441,0)</f>
        <v>0</v>
      </c>
      <c r="BI441" s="86">
        <f>IF(N441="nulová",J441,0)</f>
        <v>0</v>
      </c>
      <c r="BJ441" s="17" t="s">
        <v>9</v>
      </c>
      <c r="BK441" s="86">
        <f>ROUND(I441*H441,0)</f>
        <v>0</v>
      </c>
      <c r="BL441" s="17" t="s">
        <v>281</v>
      </c>
      <c r="BM441" s="17" t="s">
        <v>855</v>
      </c>
    </row>
    <row r="442" spans="1:65" s="11" customFormat="1" x14ac:dyDescent="0.3">
      <c r="A442" s="570"/>
      <c r="B442" s="571"/>
      <c r="C442" s="570"/>
      <c r="D442" s="578" t="s">
        <v>202</v>
      </c>
      <c r="E442" s="585" t="s">
        <v>3</v>
      </c>
      <c r="F442" s="586" t="s">
        <v>560</v>
      </c>
      <c r="G442" s="570"/>
      <c r="H442" s="587">
        <v>2</v>
      </c>
      <c r="I442" s="89"/>
      <c r="J442" s="89"/>
      <c r="K442" s="570"/>
      <c r="L442" s="87"/>
      <c r="M442" s="90"/>
      <c r="N442" s="91"/>
      <c r="O442" s="91"/>
      <c r="P442" s="91"/>
      <c r="Q442" s="91"/>
      <c r="R442" s="91"/>
      <c r="S442" s="91"/>
      <c r="T442" s="92"/>
      <c r="AT442" s="88" t="s">
        <v>202</v>
      </c>
      <c r="AU442" s="88" t="s">
        <v>84</v>
      </c>
      <c r="AV442" s="11" t="s">
        <v>84</v>
      </c>
      <c r="AW442" s="11" t="s">
        <v>41</v>
      </c>
      <c r="AX442" s="11" t="s">
        <v>9</v>
      </c>
      <c r="AY442" s="88" t="s">
        <v>193</v>
      </c>
    </row>
    <row r="443" spans="1:65" s="1" customFormat="1" ht="22.5" customHeight="1" x14ac:dyDescent="0.3">
      <c r="A443" s="550"/>
      <c r="B443" s="503"/>
      <c r="C443" s="564" t="s">
        <v>856</v>
      </c>
      <c r="D443" s="564" t="s">
        <v>195</v>
      </c>
      <c r="E443" s="565" t="s">
        <v>857</v>
      </c>
      <c r="F443" s="569" t="s">
        <v>858</v>
      </c>
      <c r="G443" s="567" t="s">
        <v>212</v>
      </c>
      <c r="H443" s="568">
        <v>0.17799999999999999</v>
      </c>
      <c r="I443" s="80"/>
      <c r="J443" s="81">
        <f>ROUND(I443*H443,0)</f>
        <v>0</v>
      </c>
      <c r="K443" s="569" t="s">
        <v>199</v>
      </c>
      <c r="L443" s="21"/>
      <c r="M443" s="82" t="s">
        <v>3</v>
      </c>
      <c r="N443" s="83" t="s">
        <v>48</v>
      </c>
      <c r="O443" s="22"/>
      <c r="P443" s="84">
        <f>O443*H443</f>
        <v>0</v>
      </c>
      <c r="Q443" s="84">
        <v>0</v>
      </c>
      <c r="R443" s="84">
        <f>Q443*H443</f>
        <v>0</v>
      </c>
      <c r="S443" s="84">
        <v>0</v>
      </c>
      <c r="T443" s="85">
        <f>S443*H443</f>
        <v>0</v>
      </c>
      <c r="AR443" s="17" t="s">
        <v>281</v>
      </c>
      <c r="AT443" s="17" t="s">
        <v>195</v>
      </c>
      <c r="AU443" s="17" t="s">
        <v>84</v>
      </c>
      <c r="AY443" s="17" t="s">
        <v>193</v>
      </c>
      <c r="BE443" s="86">
        <f>IF(N443="základní",J443,0)</f>
        <v>0</v>
      </c>
      <c r="BF443" s="86">
        <f>IF(N443="snížená",J443,0)</f>
        <v>0</v>
      </c>
      <c r="BG443" s="86">
        <f>IF(N443="zákl. přenesená",J443,0)</f>
        <v>0</v>
      </c>
      <c r="BH443" s="86">
        <f>IF(N443="sníž. přenesená",J443,0)</f>
        <v>0</v>
      </c>
      <c r="BI443" s="86">
        <f>IF(N443="nulová",J443,0)</f>
        <v>0</v>
      </c>
      <c r="BJ443" s="17" t="s">
        <v>9</v>
      </c>
      <c r="BK443" s="86">
        <f>ROUND(I443*H443,0)</f>
        <v>0</v>
      </c>
      <c r="BL443" s="17" t="s">
        <v>281</v>
      </c>
      <c r="BM443" s="17" t="s">
        <v>859</v>
      </c>
    </row>
    <row r="444" spans="1:65" s="1" customFormat="1" ht="22.5" customHeight="1" x14ac:dyDescent="0.3">
      <c r="A444" s="550"/>
      <c r="B444" s="503"/>
      <c r="C444" s="564" t="s">
        <v>860</v>
      </c>
      <c r="D444" s="564" t="s">
        <v>195</v>
      </c>
      <c r="E444" s="565" t="s">
        <v>861</v>
      </c>
      <c r="F444" s="569" t="s">
        <v>862</v>
      </c>
      <c r="G444" s="567" t="s">
        <v>212</v>
      </c>
      <c r="H444" s="568">
        <v>0.17799999999999999</v>
      </c>
      <c r="I444" s="80"/>
      <c r="J444" s="81">
        <f>ROUND(I444*H444,0)</f>
        <v>0</v>
      </c>
      <c r="K444" s="569" t="s">
        <v>199</v>
      </c>
      <c r="L444" s="21"/>
      <c r="M444" s="82" t="s">
        <v>3</v>
      </c>
      <c r="N444" s="83" t="s">
        <v>48</v>
      </c>
      <c r="O444" s="22"/>
      <c r="P444" s="84">
        <f>O444*H444</f>
        <v>0</v>
      </c>
      <c r="Q444" s="84">
        <v>0</v>
      </c>
      <c r="R444" s="84">
        <f>Q444*H444</f>
        <v>0</v>
      </c>
      <c r="S444" s="84">
        <v>0</v>
      </c>
      <c r="T444" s="85">
        <f>S444*H444</f>
        <v>0</v>
      </c>
      <c r="AR444" s="17" t="s">
        <v>281</v>
      </c>
      <c r="AT444" s="17" t="s">
        <v>195</v>
      </c>
      <c r="AU444" s="17" t="s">
        <v>84</v>
      </c>
      <c r="AY444" s="17" t="s">
        <v>193</v>
      </c>
      <c r="BE444" s="86">
        <f>IF(N444="základní",J444,0)</f>
        <v>0</v>
      </c>
      <c r="BF444" s="86">
        <f>IF(N444="snížená",J444,0)</f>
        <v>0</v>
      </c>
      <c r="BG444" s="86">
        <f>IF(N444="zákl. přenesená",J444,0)</f>
        <v>0</v>
      </c>
      <c r="BH444" s="86">
        <f>IF(N444="sníž. přenesená",J444,0)</f>
        <v>0</v>
      </c>
      <c r="BI444" s="86">
        <f>IF(N444="nulová",J444,0)</f>
        <v>0</v>
      </c>
      <c r="BJ444" s="17" t="s">
        <v>9</v>
      </c>
      <c r="BK444" s="86">
        <f>ROUND(I444*H444,0)</f>
        <v>0</v>
      </c>
      <c r="BL444" s="17" t="s">
        <v>281</v>
      </c>
      <c r="BM444" s="17" t="s">
        <v>863</v>
      </c>
    </row>
    <row r="445" spans="1:65" s="10" customFormat="1" ht="29.85" customHeight="1" x14ac:dyDescent="0.3">
      <c r="A445" s="558"/>
      <c r="B445" s="559"/>
      <c r="C445" s="558"/>
      <c r="D445" s="562" t="s">
        <v>76</v>
      </c>
      <c r="E445" s="563" t="s">
        <v>864</v>
      </c>
      <c r="F445" s="563" t="s">
        <v>865</v>
      </c>
      <c r="G445" s="558"/>
      <c r="H445" s="558"/>
      <c r="I445" s="73"/>
      <c r="J445" s="482">
        <f>BK445</f>
        <v>0</v>
      </c>
      <c r="K445" s="558"/>
      <c r="L445" s="71"/>
      <c r="M445" s="74"/>
      <c r="N445" s="75"/>
      <c r="O445" s="75"/>
      <c r="P445" s="76">
        <f>SUM(P446:P523)</f>
        <v>0</v>
      </c>
      <c r="Q445" s="75"/>
      <c r="R445" s="76">
        <f>SUM(R446:R523)</f>
        <v>0.64405347619759989</v>
      </c>
      <c r="S445" s="75"/>
      <c r="T445" s="77">
        <f>SUM(T446:T523)</f>
        <v>0.29189999999999999</v>
      </c>
      <c r="AR445" s="72" t="s">
        <v>84</v>
      </c>
      <c r="AT445" s="78" t="s">
        <v>76</v>
      </c>
      <c r="AU445" s="78" t="s">
        <v>9</v>
      </c>
      <c r="AY445" s="72" t="s">
        <v>193</v>
      </c>
      <c r="BK445" s="79">
        <f>SUM(BK446:BK523)</f>
        <v>0</v>
      </c>
    </row>
    <row r="446" spans="1:65" s="1" customFormat="1" ht="31.5" customHeight="1" x14ac:dyDescent="0.3">
      <c r="A446" s="550"/>
      <c r="B446" s="503"/>
      <c r="C446" s="564" t="s">
        <v>866</v>
      </c>
      <c r="D446" s="564" t="s">
        <v>195</v>
      </c>
      <c r="E446" s="565" t="s">
        <v>867</v>
      </c>
      <c r="F446" s="569" t="s">
        <v>868</v>
      </c>
      <c r="G446" s="567" t="s">
        <v>254</v>
      </c>
      <c r="H446" s="568">
        <v>7.8440000000000003</v>
      </c>
      <c r="I446" s="80"/>
      <c r="J446" s="81">
        <f>ROUND(I446*H446,0)</f>
        <v>0</v>
      </c>
      <c r="K446" s="569" t="s">
        <v>199</v>
      </c>
      <c r="L446" s="21"/>
      <c r="M446" s="82" t="s">
        <v>3</v>
      </c>
      <c r="N446" s="83" t="s">
        <v>48</v>
      </c>
      <c r="O446" s="22"/>
      <c r="P446" s="84">
        <f>O446*H446</f>
        <v>0</v>
      </c>
      <c r="Q446" s="84">
        <v>0</v>
      </c>
      <c r="R446" s="84">
        <f>Q446*H446</f>
        <v>0</v>
      </c>
      <c r="S446" s="84">
        <v>0</v>
      </c>
      <c r="T446" s="85">
        <f>S446*H446</f>
        <v>0</v>
      </c>
      <c r="AR446" s="17" t="s">
        <v>281</v>
      </c>
      <c r="AT446" s="17" t="s">
        <v>195</v>
      </c>
      <c r="AU446" s="17" t="s">
        <v>84</v>
      </c>
      <c r="AY446" s="17" t="s">
        <v>193</v>
      </c>
      <c r="BE446" s="86">
        <f>IF(N446="základní",J446,0)</f>
        <v>0</v>
      </c>
      <c r="BF446" s="86">
        <f>IF(N446="snížená",J446,0)</f>
        <v>0</v>
      </c>
      <c r="BG446" s="86">
        <f>IF(N446="zákl. přenesená",J446,0)</f>
        <v>0</v>
      </c>
      <c r="BH446" s="86">
        <f>IF(N446="sníž. přenesená",J446,0)</f>
        <v>0</v>
      </c>
      <c r="BI446" s="86">
        <f>IF(N446="nulová",J446,0)</f>
        <v>0</v>
      </c>
      <c r="BJ446" s="17" t="s">
        <v>9</v>
      </c>
      <c r="BK446" s="86">
        <f>ROUND(I446*H446,0)</f>
        <v>0</v>
      </c>
      <c r="BL446" s="17" t="s">
        <v>281</v>
      </c>
      <c r="BM446" s="17" t="s">
        <v>869</v>
      </c>
    </row>
    <row r="447" spans="1:65" s="11" customFormat="1" x14ac:dyDescent="0.3">
      <c r="A447" s="570"/>
      <c r="B447" s="571"/>
      <c r="C447" s="570"/>
      <c r="D447" s="572" t="s">
        <v>202</v>
      </c>
      <c r="E447" s="573" t="s">
        <v>3</v>
      </c>
      <c r="F447" s="574" t="s">
        <v>870</v>
      </c>
      <c r="G447" s="570"/>
      <c r="H447" s="575">
        <v>1.6</v>
      </c>
      <c r="I447" s="89"/>
      <c r="J447" s="89"/>
      <c r="K447" s="570"/>
      <c r="L447" s="87"/>
      <c r="M447" s="90"/>
      <c r="N447" s="91"/>
      <c r="O447" s="91"/>
      <c r="P447" s="91"/>
      <c r="Q447" s="91"/>
      <c r="R447" s="91"/>
      <c r="S447" s="91"/>
      <c r="T447" s="92"/>
      <c r="AT447" s="88" t="s">
        <v>202</v>
      </c>
      <c r="AU447" s="88" t="s">
        <v>84</v>
      </c>
      <c r="AV447" s="11" t="s">
        <v>84</v>
      </c>
      <c r="AW447" s="11" t="s">
        <v>41</v>
      </c>
      <c r="AX447" s="11" t="s">
        <v>77</v>
      </c>
      <c r="AY447" s="88" t="s">
        <v>193</v>
      </c>
    </row>
    <row r="448" spans="1:65" s="11" customFormat="1" x14ac:dyDescent="0.3">
      <c r="A448" s="570"/>
      <c r="B448" s="571"/>
      <c r="C448" s="570"/>
      <c r="D448" s="572" t="s">
        <v>202</v>
      </c>
      <c r="E448" s="573" t="s">
        <v>3</v>
      </c>
      <c r="F448" s="574" t="s">
        <v>871</v>
      </c>
      <c r="G448" s="570"/>
      <c r="H448" s="575">
        <v>6.2439999999999998</v>
      </c>
      <c r="I448" s="89"/>
      <c r="J448" s="89"/>
      <c r="K448" s="570"/>
      <c r="L448" s="87"/>
      <c r="M448" s="90"/>
      <c r="N448" s="91"/>
      <c r="O448" s="91"/>
      <c r="P448" s="91"/>
      <c r="Q448" s="91"/>
      <c r="R448" s="91"/>
      <c r="S448" s="91"/>
      <c r="T448" s="92"/>
      <c r="AT448" s="88" t="s">
        <v>202</v>
      </c>
      <c r="AU448" s="88" t="s">
        <v>84</v>
      </c>
      <c r="AV448" s="11" t="s">
        <v>84</v>
      </c>
      <c r="AW448" s="11" t="s">
        <v>41</v>
      </c>
      <c r="AX448" s="11" t="s">
        <v>77</v>
      </c>
      <c r="AY448" s="88" t="s">
        <v>193</v>
      </c>
    </row>
    <row r="449" spans="1:65" s="12" customFormat="1" x14ac:dyDescent="0.3">
      <c r="A449" s="576"/>
      <c r="B449" s="577"/>
      <c r="C449" s="576"/>
      <c r="D449" s="578" t="s">
        <v>202</v>
      </c>
      <c r="E449" s="579" t="s">
        <v>3</v>
      </c>
      <c r="F449" s="580" t="s">
        <v>872</v>
      </c>
      <c r="G449" s="576"/>
      <c r="H449" s="581">
        <v>7.8440000000000003</v>
      </c>
      <c r="I449" s="94"/>
      <c r="J449" s="94"/>
      <c r="K449" s="576"/>
      <c r="L449" s="93"/>
      <c r="M449" s="95"/>
      <c r="N449" s="96"/>
      <c r="O449" s="96"/>
      <c r="P449" s="96"/>
      <c r="Q449" s="96"/>
      <c r="R449" s="96"/>
      <c r="S449" s="96"/>
      <c r="T449" s="97"/>
      <c r="AT449" s="98" t="s">
        <v>202</v>
      </c>
      <c r="AU449" s="98" t="s">
        <v>84</v>
      </c>
      <c r="AV449" s="12" t="s">
        <v>205</v>
      </c>
      <c r="AW449" s="12" t="s">
        <v>41</v>
      </c>
      <c r="AX449" s="12" t="s">
        <v>9</v>
      </c>
      <c r="AY449" s="98" t="s">
        <v>193</v>
      </c>
    </row>
    <row r="450" spans="1:65" s="1" customFormat="1" ht="31.5" customHeight="1" x14ac:dyDescent="0.3">
      <c r="A450" s="550"/>
      <c r="B450" s="503"/>
      <c r="C450" s="564" t="s">
        <v>873</v>
      </c>
      <c r="D450" s="564" t="s">
        <v>195</v>
      </c>
      <c r="E450" s="565" t="s">
        <v>874</v>
      </c>
      <c r="F450" s="569" t="s">
        <v>875</v>
      </c>
      <c r="G450" s="567" t="s">
        <v>254</v>
      </c>
      <c r="H450" s="568">
        <v>7.0880000000000001</v>
      </c>
      <c r="I450" s="80"/>
      <c r="J450" s="81">
        <f>ROUND(I450*H450,0)</f>
        <v>0</v>
      </c>
      <c r="K450" s="569" t="s">
        <v>199</v>
      </c>
      <c r="L450" s="21"/>
      <c r="M450" s="82" t="s">
        <v>3</v>
      </c>
      <c r="N450" s="83" t="s">
        <v>48</v>
      </c>
      <c r="O450" s="22"/>
      <c r="P450" s="84">
        <f>O450*H450</f>
        <v>0</v>
      </c>
      <c r="Q450" s="84">
        <v>2.5714770000000002E-4</v>
      </c>
      <c r="R450" s="84">
        <f>Q450*H450</f>
        <v>1.8226628976000003E-3</v>
      </c>
      <c r="S450" s="84">
        <v>0</v>
      </c>
      <c r="T450" s="85">
        <f>S450*H450</f>
        <v>0</v>
      </c>
      <c r="AR450" s="17" t="s">
        <v>281</v>
      </c>
      <c r="AT450" s="17" t="s">
        <v>195</v>
      </c>
      <c r="AU450" s="17" t="s">
        <v>84</v>
      </c>
      <c r="AY450" s="17" t="s">
        <v>193</v>
      </c>
      <c r="BE450" s="86">
        <f>IF(N450="základní",J450,0)</f>
        <v>0</v>
      </c>
      <c r="BF450" s="86">
        <f>IF(N450="snížená",J450,0)</f>
        <v>0</v>
      </c>
      <c r="BG450" s="86">
        <f>IF(N450="zákl. přenesená",J450,0)</f>
        <v>0</v>
      </c>
      <c r="BH450" s="86">
        <f>IF(N450="sníž. přenesená",J450,0)</f>
        <v>0</v>
      </c>
      <c r="BI450" s="86">
        <f>IF(N450="nulová",J450,0)</f>
        <v>0</v>
      </c>
      <c r="BJ450" s="17" t="s">
        <v>9</v>
      </c>
      <c r="BK450" s="86">
        <f>ROUND(I450*H450,0)</f>
        <v>0</v>
      </c>
      <c r="BL450" s="17" t="s">
        <v>281</v>
      </c>
      <c r="BM450" s="17" t="s">
        <v>876</v>
      </c>
    </row>
    <row r="451" spans="1:65" s="11" customFormat="1" x14ac:dyDescent="0.3">
      <c r="A451" s="570"/>
      <c r="B451" s="571"/>
      <c r="C451" s="570"/>
      <c r="D451" s="572" t="s">
        <v>202</v>
      </c>
      <c r="E451" s="573" t="s">
        <v>3</v>
      </c>
      <c r="F451" s="574" t="s">
        <v>877</v>
      </c>
      <c r="G451" s="570"/>
      <c r="H451" s="575">
        <v>5.4880000000000004</v>
      </c>
      <c r="I451" s="89"/>
      <c r="J451" s="89"/>
      <c r="K451" s="570"/>
      <c r="L451" s="87"/>
      <c r="M451" s="90"/>
      <c r="N451" s="91"/>
      <c r="O451" s="91"/>
      <c r="P451" s="91"/>
      <c r="Q451" s="91"/>
      <c r="R451" s="91"/>
      <c r="S451" s="91"/>
      <c r="T451" s="92"/>
      <c r="AT451" s="88" t="s">
        <v>202</v>
      </c>
      <c r="AU451" s="88" t="s">
        <v>84</v>
      </c>
      <c r="AV451" s="11" t="s">
        <v>84</v>
      </c>
      <c r="AW451" s="11" t="s">
        <v>41</v>
      </c>
      <c r="AX451" s="11" t="s">
        <v>77</v>
      </c>
      <c r="AY451" s="88" t="s">
        <v>193</v>
      </c>
    </row>
    <row r="452" spans="1:65" s="11" customFormat="1" x14ac:dyDescent="0.3">
      <c r="A452" s="570"/>
      <c r="B452" s="571"/>
      <c r="C452" s="570"/>
      <c r="D452" s="572" t="s">
        <v>202</v>
      </c>
      <c r="E452" s="573" t="s">
        <v>3</v>
      </c>
      <c r="F452" s="574" t="s">
        <v>878</v>
      </c>
      <c r="G452" s="570"/>
      <c r="H452" s="575">
        <v>1.6</v>
      </c>
      <c r="I452" s="89"/>
      <c r="J452" s="89"/>
      <c r="K452" s="570"/>
      <c r="L452" s="87"/>
      <c r="M452" s="90"/>
      <c r="N452" s="91"/>
      <c r="O452" s="91"/>
      <c r="P452" s="91"/>
      <c r="Q452" s="91"/>
      <c r="R452" s="91"/>
      <c r="S452" s="91"/>
      <c r="T452" s="92"/>
      <c r="AT452" s="88" t="s">
        <v>202</v>
      </c>
      <c r="AU452" s="88" t="s">
        <v>84</v>
      </c>
      <c r="AV452" s="11" t="s">
        <v>84</v>
      </c>
      <c r="AW452" s="11" t="s">
        <v>41</v>
      </c>
      <c r="AX452" s="11" t="s">
        <v>77</v>
      </c>
      <c r="AY452" s="88" t="s">
        <v>193</v>
      </c>
    </row>
    <row r="453" spans="1:65" s="12" customFormat="1" x14ac:dyDescent="0.3">
      <c r="A453" s="576"/>
      <c r="B453" s="577"/>
      <c r="C453" s="576"/>
      <c r="D453" s="578" t="s">
        <v>202</v>
      </c>
      <c r="E453" s="579" t="s">
        <v>3</v>
      </c>
      <c r="F453" s="580" t="s">
        <v>221</v>
      </c>
      <c r="G453" s="576"/>
      <c r="H453" s="581">
        <v>7.0880000000000001</v>
      </c>
      <c r="I453" s="94"/>
      <c r="J453" s="94"/>
      <c r="K453" s="576"/>
      <c r="L453" s="93"/>
      <c r="M453" s="95"/>
      <c r="N453" s="96"/>
      <c r="O453" s="96"/>
      <c r="P453" s="96"/>
      <c r="Q453" s="96"/>
      <c r="R453" s="96"/>
      <c r="S453" s="96"/>
      <c r="T453" s="97"/>
      <c r="AT453" s="98" t="s">
        <v>202</v>
      </c>
      <c r="AU453" s="98" t="s">
        <v>84</v>
      </c>
      <c r="AV453" s="12" t="s">
        <v>205</v>
      </c>
      <c r="AW453" s="12" t="s">
        <v>41</v>
      </c>
      <c r="AX453" s="12" t="s">
        <v>9</v>
      </c>
      <c r="AY453" s="98" t="s">
        <v>193</v>
      </c>
    </row>
    <row r="454" spans="1:65" s="1" customFormat="1" ht="22.5" customHeight="1" x14ac:dyDescent="0.3">
      <c r="A454" s="550"/>
      <c r="B454" s="503"/>
      <c r="C454" s="588" t="s">
        <v>879</v>
      </c>
      <c r="D454" s="588" t="s">
        <v>321</v>
      </c>
      <c r="E454" s="589" t="s">
        <v>880</v>
      </c>
      <c r="F454" s="590" t="s">
        <v>881</v>
      </c>
      <c r="G454" s="591" t="s">
        <v>254</v>
      </c>
      <c r="H454" s="592">
        <v>7.0880000000000001</v>
      </c>
      <c r="I454" s="99"/>
      <c r="J454" s="100">
        <f>ROUND(I454*H454,0)</f>
        <v>0</v>
      </c>
      <c r="K454" s="566" t="s">
        <v>1443</v>
      </c>
      <c r="L454" s="101"/>
      <c r="M454" s="102" t="s">
        <v>3</v>
      </c>
      <c r="N454" s="103" t="s">
        <v>48</v>
      </c>
      <c r="O454" s="22"/>
      <c r="P454" s="84">
        <f>O454*H454</f>
        <v>0</v>
      </c>
      <c r="Q454" s="84">
        <v>0.02</v>
      </c>
      <c r="R454" s="84">
        <f>Q454*H454</f>
        <v>0.14176</v>
      </c>
      <c r="S454" s="84">
        <v>0</v>
      </c>
      <c r="T454" s="85">
        <f>S454*H454</f>
        <v>0</v>
      </c>
      <c r="AR454" s="17" t="s">
        <v>373</v>
      </c>
      <c r="AT454" s="17" t="s">
        <v>321</v>
      </c>
      <c r="AU454" s="17" t="s">
        <v>84</v>
      </c>
      <c r="AY454" s="17" t="s">
        <v>193</v>
      </c>
      <c r="BE454" s="86">
        <f>IF(N454="základní",J454,0)</f>
        <v>0</v>
      </c>
      <c r="BF454" s="86">
        <f>IF(N454="snížená",J454,0)</f>
        <v>0</v>
      </c>
      <c r="BG454" s="86">
        <f>IF(N454="zákl. přenesená",J454,0)</f>
        <v>0</v>
      </c>
      <c r="BH454" s="86">
        <f>IF(N454="sníž. přenesená",J454,0)</f>
        <v>0</v>
      </c>
      <c r="BI454" s="86">
        <f>IF(N454="nulová",J454,0)</f>
        <v>0</v>
      </c>
      <c r="BJ454" s="17" t="s">
        <v>9</v>
      </c>
      <c r="BK454" s="86">
        <f>ROUND(I454*H454,0)</f>
        <v>0</v>
      </c>
      <c r="BL454" s="17" t="s">
        <v>281</v>
      </c>
      <c r="BM454" s="17" t="s">
        <v>882</v>
      </c>
    </row>
    <row r="455" spans="1:65" s="11" customFormat="1" x14ac:dyDescent="0.3">
      <c r="A455" s="570"/>
      <c r="B455" s="571"/>
      <c r="C455" s="570"/>
      <c r="D455" s="572" t="s">
        <v>202</v>
      </c>
      <c r="E455" s="573" t="s">
        <v>3</v>
      </c>
      <c r="F455" s="574" t="s">
        <v>883</v>
      </c>
      <c r="G455" s="570"/>
      <c r="H455" s="575">
        <v>5.4880000000000004</v>
      </c>
      <c r="I455" s="89"/>
      <c r="J455" s="89"/>
      <c r="K455" s="570"/>
      <c r="L455" s="87"/>
      <c r="M455" s="90"/>
      <c r="N455" s="91"/>
      <c r="O455" s="91"/>
      <c r="P455" s="91"/>
      <c r="Q455" s="91"/>
      <c r="R455" s="91"/>
      <c r="S455" s="91"/>
      <c r="T455" s="92"/>
      <c r="AT455" s="88" t="s">
        <v>202</v>
      </c>
      <c r="AU455" s="88" t="s">
        <v>84</v>
      </c>
      <c r="AV455" s="11" t="s">
        <v>84</v>
      </c>
      <c r="AW455" s="11" t="s">
        <v>41</v>
      </c>
      <c r="AX455" s="11" t="s">
        <v>77</v>
      </c>
      <c r="AY455" s="88" t="s">
        <v>193</v>
      </c>
    </row>
    <row r="456" spans="1:65" s="11" customFormat="1" x14ac:dyDescent="0.3">
      <c r="A456" s="570"/>
      <c r="B456" s="571"/>
      <c r="C456" s="570"/>
      <c r="D456" s="572" t="s">
        <v>202</v>
      </c>
      <c r="E456" s="573" t="s">
        <v>3</v>
      </c>
      <c r="F456" s="574" t="s">
        <v>884</v>
      </c>
      <c r="G456" s="570"/>
      <c r="H456" s="575">
        <v>1.6</v>
      </c>
      <c r="I456" s="89"/>
      <c r="J456" s="89"/>
      <c r="K456" s="570"/>
      <c r="L456" s="87"/>
      <c r="M456" s="90"/>
      <c r="N456" s="91"/>
      <c r="O456" s="91"/>
      <c r="P456" s="91"/>
      <c r="Q456" s="91"/>
      <c r="R456" s="91"/>
      <c r="S456" s="91"/>
      <c r="T456" s="92"/>
      <c r="AT456" s="88" t="s">
        <v>202</v>
      </c>
      <c r="AU456" s="88" t="s">
        <v>84</v>
      </c>
      <c r="AV456" s="11" t="s">
        <v>84</v>
      </c>
      <c r="AW456" s="11" t="s">
        <v>41</v>
      </c>
      <c r="AX456" s="11" t="s">
        <v>77</v>
      </c>
      <c r="AY456" s="88" t="s">
        <v>193</v>
      </c>
    </row>
    <row r="457" spans="1:65" s="12" customFormat="1" x14ac:dyDescent="0.3">
      <c r="A457" s="576"/>
      <c r="B457" s="577"/>
      <c r="C457" s="576"/>
      <c r="D457" s="578" t="s">
        <v>202</v>
      </c>
      <c r="E457" s="579" t="s">
        <v>3</v>
      </c>
      <c r="F457" s="580" t="s">
        <v>221</v>
      </c>
      <c r="G457" s="576"/>
      <c r="H457" s="581">
        <v>7.0880000000000001</v>
      </c>
      <c r="I457" s="94"/>
      <c r="J457" s="94"/>
      <c r="K457" s="576"/>
      <c r="L457" s="93"/>
      <c r="M457" s="95"/>
      <c r="N457" s="96"/>
      <c r="O457" s="96"/>
      <c r="P457" s="96"/>
      <c r="Q457" s="96"/>
      <c r="R457" s="96"/>
      <c r="S457" s="96"/>
      <c r="T457" s="97"/>
      <c r="AT457" s="98" t="s">
        <v>202</v>
      </c>
      <c r="AU457" s="98" t="s">
        <v>84</v>
      </c>
      <c r="AV457" s="12" t="s">
        <v>205</v>
      </c>
      <c r="AW457" s="12" t="s">
        <v>41</v>
      </c>
      <c r="AX457" s="12" t="s">
        <v>9</v>
      </c>
      <c r="AY457" s="98" t="s">
        <v>193</v>
      </c>
    </row>
    <row r="458" spans="1:65" s="1" customFormat="1" ht="22.5" customHeight="1" x14ac:dyDescent="0.3">
      <c r="A458" s="550"/>
      <c r="B458" s="503"/>
      <c r="C458" s="564" t="s">
        <v>885</v>
      </c>
      <c r="D458" s="564" t="s">
        <v>195</v>
      </c>
      <c r="E458" s="565" t="s">
        <v>886</v>
      </c>
      <c r="F458" s="569" t="s">
        <v>887</v>
      </c>
      <c r="G458" s="567" t="s">
        <v>232</v>
      </c>
      <c r="H458" s="568">
        <v>25.12</v>
      </c>
      <c r="I458" s="80"/>
      <c r="J458" s="81">
        <f>ROUND(I458*H458,0)</f>
        <v>0</v>
      </c>
      <c r="K458" s="569" t="s">
        <v>199</v>
      </c>
      <c r="L458" s="21"/>
      <c r="M458" s="82" t="s">
        <v>3</v>
      </c>
      <c r="N458" s="83" t="s">
        <v>48</v>
      </c>
      <c r="O458" s="22"/>
      <c r="P458" s="84">
        <f>O458*H458</f>
        <v>0</v>
      </c>
      <c r="Q458" s="84">
        <v>1.5820999999999999E-4</v>
      </c>
      <c r="R458" s="84">
        <f>Q458*H458</f>
        <v>3.9742351999999996E-3</v>
      </c>
      <c r="S458" s="84">
        <v>0</v>
      </c>
      <c r="T458" s="85">
        <f>S458*H458</f>
        <v>0</v>
      </c>
      <c r="AR458" s="17" t="s">
        <v>281</v>
      </c>
      <c r="AT458" s="17" t="s">
        <v>195</v>
      </c>
      <c r="AU458" s="17" t="s">
        <v>84</v>
      </c>
      <c r="AY458" s="17" t="s">
        <v>193</v>
      </c>
      <c r="BE458" s="86">
        <f>IF(N458="základní",J458,0)</f>
        <v>0</v>
      </c>
      <c r="BF458" s="86">
        <f>IF(N458="snížená",J458,0)</f>
        <v>0</v>
      </c>
      <c r="BG458" s="86">
        <f>IF(N458="zákl. přenesená",J458,0)</f>
        <v>0</v>
      </c>
      <c r="BH458" s="86">
        <f>IF(N458="sníž. přenesená",J458,0)</f>
        <v>0</v>
      </c>
      <c r="BI458" s="86">
        <f>IF(N458="nulová",J458,0)</f>
        <v>0</v>
      </c>
      <c r="BJ458" s="17" t="s">
        <v>9</v>
      </c>
      <c r="BK458" s="86">
        <f>ROUND(I458*H458,0)</f>
        <v>0</v>
      </c>
      <c r="BL458" s="17" t="s">
        <v>281</v>
      </c>
      <c r="BM458" s="17" t="s">
        <v>888</v>
      </c>
    </row>
    <row r="459" spans="1:65" s="11" customFormat="1" x14ac:dyDescent="0.3">
      <c r="A459" s="570"/>
      <c r="B459" s="571"/>
      <c r="C459" s="570"/>
      <c r="D459" s="572" t="s">
        <v>202</v>
      </c>
      <c r="E459" s="573" t="s">
        <v>3</v>
      </c>
      <c r="F459" s="574" t="s">
        <v>889</v>
      </c>
      <c r="G459" s="570"/>
      <c r="H459" s="575">
        <v>19.920000000000002</v>
      </c>
      <c r="I459" s="89"/>
      <c r="J459" s="89"/>
      <c r="K459" s="570"/>
      <c r="L459" s="87"/>
      <c r="M459" s="90"/>
      <c r="N459" s="91"/>
      <c r="O459" s="91"/>
      <c r="P459" s="91"/>
      <c r="Q459" s="91"/>
      <c r="R459" s="91"/>
      <c r="S459" s="91"/>
      <c r="T459" s="92"/>
      <c r="AT459" s="88" t="s">
        <v>202</v>
      </c>
      <c r="AU459" s="88" t="s">
        <v>84</v>
      </c>
      <c r="AV459" s="11" t="s">
        <v>84</v>
      </c>
      <c r="AW459" s="11" t="s">
        <v>41</v>
      </c>
      <c r="AX459" s="11" t="s">
        <v>77</v>
      </c>
      <c r="AY459" s="88" t="s">
        <v>193</v>
      </c>
    </row>
    <row r="460" spans="1:65" s="11" customFormat="1" x14ac:dyDescent="0.3">
      <c r="A460" s="570"/>
      <c r="B460" s="571"/>
      <c r="C460" s="570"/>
      <c r="D460" s="572" t="s">
        <v>202</v>
      </c>
      <c r="E460" s="573" t="s">
        <v>3</v>
      </c>
      <c r="F460" s="574" t="s">
        <v>890</v>
      </c>
      <c r="G460" s="570"/>
      <c r="H460" s="575">
        <v>5.2</v>
      </c>
      <c r="I460" s="89"/>
      <c r="J460" s="89"/>
      <c r="K460" s="570"/>
      <c r="L460" s="87"/>
      <c r="M460" s="90"/>
      <c r="N460" s="91"/>
      <c r="O460" s="91"/>
      <c r="P460" s="91"/>
      <c r="Q460" s="91"/>
      <c r="R460" s="91"/>
      <c r="S460" s="91"/>
      <c r="T460" s="92"/>
      <c r="AT460" s="88" t="s">
        <v>202</v>
      </c>
      <c r="AU460" s="88" t="s">
        <v>84</v>
      </c>
      <c r="AV460" s="11" t="s">
        <v>84</v>
      </c>
      <c r="AW460" s="11" t="s">
        <v>41</v>
      </c>
      <c r="AX460" s="11" t="s">
        <v>77</v>
      </c>
      <c r="AY460" s="88" t="s">
        <v>193</v>
      </c>
    </row>
    <row r="461" spans="1:65" s="12" customFormat="1" x14ac:dyDescent="0.3">
      <c r="A461" s="576"/>
      <c r="B461" s="577"/>
      <c r="C461" s="576"/>
      <c r="D461" s="578" t="s">
        <v>202</v>
      </c>
      <c r="E461" s="579" t="s">
        <v>3</v>
      </c>
      <c r="F461" s="580" t="s">
        <v>221</v>
      </c>
      <c r="G461" s="576"/>
      <c r="H461" s="581">
        <v>25.12</v>
      </c>
      <c r="I461" s="94"/>
      <c r="J461" s="94"/>
      <c r="K461" s="576"/>
      <c r="L461" s="93"/>
      <c r="M461" s="95"/>
      <c r="N461" s="96"/>
      <c r="O461" s="96"/>
      <c r="P461" s="96"/>
      <c r="Q461" s="96"/>
      <c r="R461" s="96"/>
      <c r="S461" s="96"/>
      <c r="T461" s="97"/>
      <c r="AT461" s="98" t="s">
        <v>202</v>
      </c>
      <c r="AU461" s="98" t="s">
        <v>84</v>
      </c>
      <c r="AV461" s="12" t="s">
        <v>205</v>
      </c>
      <c r="AW461" s="12" t="s">
        <v>41</v>
      </c>
      <c r="AX461" s="12" t="s">
        <v>9</v>
      </c>
      <c r="AY461" s="98" t="s">
        <v>193</v>
      </c>
    </row>
    <row r="462" spans="1:65" s="1" customFormat="1" ht="22.5" customHeight="1" x14ac:dyDescent="0.3">
      <c r="A462" s="550"/>
      <c r="B462" s="503"/>
      <c r="C462" s="564" t="s">
        <v>891</v>
      </c>
      <c r="D462" s="564" t="s">
        <v>195</v>
      </c>
      <c r="E462" s="565" t="s">
        <v>892</v>
      </c>
      <c r="F462" s="569" t="s">
        <v>893</v>
      </c>
      <c r="G462" s="567" t="s">
        <v>239</v>
      </c>
      <c r="H462" s="568">
        <v>2</v>
      </c>
      <c r="I462" s="80"/>
      <c r="J462" s="81">
        <f>ROUND(I462*H462,0)</f>
        <v>0</v>
      </c>
      <c r="K462" s="569" t="s">
        <v>199</v>
      </c>
      <c r="L462" s="21"/>
      <c r="M462" s="82" t="s">
        <v>3</v>
      </c>
      <c r="N462" s="83" t="s">
        <v>48</v>
      </c>
      <c r="O462" s="22"/>
      <c r="P462" s="84">
        <f>O462*H462</f>
        <v>0</v>
      </c>
      <c r="Q462" s="84">
        <v>0</v>
      </c>
      <c r="R462" s="84">
        <f>Q462*H462</f>
        <v>0</v>
      </c>
      <c r="S462" s="84">
        <v>0</v>
      </c>
      <c r="T462" s="85">
        <f>S462*H462</f>
        <v>0</v>
      </c>
      <c r="AR462" s="17" t="s">
        <v>281</v>
      </c>
      <c r="AT462" s="17" t="s">
        <v>195</v>
      </c>
      <c r="AU462" s="17" t="s">
        <v>84</v>
      </c>
      <c r="AY462" s="17" t="s">
        <v>193</v>
      </c>
      <c r="BE462" s="86">
        <f>IF(N462="základní",J462,0)</f>
        <v>0</v>
      </c>
      <c r="BF462" s="86">
        <f>IF(N462="snížená",J462,0)</f>
        <v>0</v>
      </c>
      <c r="BG462" s="86">
        <f>IF(N462="zákl. přenesená",J462,0)</f>
        <v>0</v>
      </c>
      <c r="BH462" s="86">
        <f>IF(N462="sníž. přenesená",J462,0)</f>
        <v>0</v>
      </c>
      <c r="BI462" s="86">
        <f>IF(N462="nulová",J462,0)</f>
        <v>0</v>
      </c>
      <c r="BJ462" s="17" t="s">
        <v>9</v>
      </c>
      <c r="BK462" s="86">
        <f>ROUND(I462*H462,0)</f>
        <v>0</v>
      </c>
      <c r="BL462" s="17" t="s">
        <v>281</v>
      </c>
      <c r="BM462" s="17" t="s">
        <v>894</v>
      </c>
    </row>
    <row r="463" spans="1:65" s="11" customFormat="1" x14ac:dyDescent="0.3">
      <c r="A463" s="570"/>
      <c r="B463" s="571"/>
      <c r="C463" s="570"/>
      <c r="D463" s="578" t="s">
        <v>202</v>
      </c>
      <c r="E463" s="585" t="s">
        <v>3</v>
      </c>
      <c r="F463" s="586" t="s">
        <v>748</v>
      </c>
      <c r="G463" s="570"/>
      <c r="H463" s="587">
        <v>2</v>
      </c>
      <c r="I463" s="89"/>
      <c r="J463" s="89"/>
      <c r="K463" s="570"/>
      <c r="L463" s="87"/>
      <c r="M463" s="90"/>
      <c r="N463" s="91"/>
      <c r="O463" s="91"/>
      <c r="P463" s="91"/>
      <c r="Q463" s="91"/>
      <c r="R463" s="91"/>
      <c r="S463" s="91"/>
      <c r="T463" s="92"/>
      <c r="AT463" s="88" t="s">
        <v>202</v>
      </c>
      <c r="AU463" s="88" t="s">
        <v>84</v>
      </c>
      <c r="AV463" s="11" t="s">
        <v>84</v>
      </c>
      <c r="AW463" s="11" t="s">
        <v>41</v>
      </c>
      <c r="AX463" s="11" t="s">
        <v>9</v>
      </c>
      <c r="AY463" s="88" t="s">
        <v>193</v>
      </c>
    </row>
    <row r="464" spans="1:65" s="1" customFormat="1" ht="22.5" customHeight="1" x14ac:dyDescent="0.3">
      <c r="A464" s="550"/>
      <c r="B464" s="503"/>
      <c r="C464" s="588" t="s">
        <v>895</v>
      </c>
      <c r="D464" s="588" t="s">
        <v>321</v>
      </c>
      <c r="E464" s="589" t="s">
        <v>896</v>
      </c>
      <c r="F464" s="590" t="s">
        <v>897</v>
      </c>
      <c r="G464" s="591" t="s">
        <v>239</v>
      </c>
      <c r="H464" s="592">
        <v>2</v>
      </c>
      <c r="I464" s="99"/>
      <c r="J464" s="100">
        <f>ROUND(I464*H464,0)</f>
        <v>0</v>
      </c>
      <c r="K464" s="590" t="s">
        <v>199</v>
      </c>
      <c r="L464" s="101"/>
      <c r="M464" s="102" t="s">
        <v>3</v>
      </c>
      <c r="N464" s="103" t="s">
        <v>48</v>
      </c>
      <c r="O464" s="22"/>
      <c r="P464" s="84">
        <f>O464*H464</f>
        <v>0</v>
      </c>
      <c r="Q464" s="84">
        <v>1.6E-2</v>
      </c>
      <c r="R464" s="84">
        <f>Q464*H464</f>
        <v>3.2000000000000001E-2</v>
      </c>
      <c r="S464" s="84">
        <v>0</v>
      </c>
      <c r="T464" s="85">
        <f>S464*H464</f>
        <v>0</v>
      </c>
      <c r="AR464" s="17" t="s">
        <v>373</v>
      </c>
      <c r="AT464" s="17" t="s">
        <v>321</v>
      </c>
      <c r="AU464" s="17" t="s">
        <v>84</v>
      </c>
      <c r="AY464" s="17" t="s">
        <v>193</v>
      </c>
      <c r="BE464" s="86">
        <f>IF(N464="základní",J464,0)</f>
        <v>0</v>
      </c>
      <c r="BF464" s="86">
        <f>IF(N464="snížená",J464,0)</f>
        <v>0</v>
      </c>
      <c r="BG464" s="86">
        <f>IF(N464="zákl. přenesená",J464,0)</f>
        <v>0</v>
      </c>
      <c r="BH464" s="86">
        <f>IF(N464="sníž. přenesená",J464,0)</f>
        <v>0</v>
      </c>
      <c r="BI464" s="86">
        <f>IF(N464="nulová",J464,0)</f>
        <v>0</v>
      </c>
      <c r="BJ464" s="17" t="s">
        <v>9</v>
      </c>
      <c r="BK464" s="86">
        <f>ROUND(I464*H464,0)</f>
        <v>0</v>
      </c>
      <c r="BL464" s="17" t="s">
        <v>281</v>
      </c>
      <c r="BM464" s="17" t="s">
        <v>898</v>
      </c>
    </row>
    <row r="465" spans="1:65" s="11" customFormat="1" x14ac:dyDescent="0.3">
      <c r="A465" s="570"/>
      <c r="B465" s="571"/>
      <c r="C465" s="570"/>
      <c r="D465" s="578" t="s">
        <v>202</v>
      </c>
      <c r="E465" s="585" t="s">
        <v>3</v>
      </c>
      <c r="F465" s="586" t="s">
        <v>899</v>
      </c>
      <c r="G465" s="570"/>
      <c r="H465" s="587">
        <v>2</v>
      </c>
      <c r="I465" s="89"/>
      <c r="J465" s="89"/>
      <c r="K465" s="570"/>
      <c r="L465" s="87"/>
      <c r="M465" s="90"/>
      <c r="N465" s="91"/>
      <c r="O465" s="91"/>
      <c r="P465" s="91"/>
      <c r="Q465" s="91"/>
      <c r="R465" s="91"/>
      <c r="S465" s="91"/>
      <c r="T465" s="92"/>
      <c r="AT465" s="88" t="s">
        <v>202</v>
      </c>
      <c r="AU465" s="88" t="s">
        <v>84</v>
      </c>
      <c r="AV465" s="11" t="s">
        <v>84</v>
      </c>
      <c r="AW465" s="11" t="s">
        <v>41</v>
      </c>
      <c r="AX465" s="11" t="s">
        <v>9</v>
      </c>
      <c r="AY465" s="88" t="s">
        <v>193</v>
      </c>
    </row>
    <row r="466" spans="1:65" s="1" customFormat="1" ht="22.5" customHeight="1" x14ac:dyDescent="0.3">
      <c r="A466" s="550"/>
      <c r="B466" s="503"/>
      <c r="C466" s="564" t="s">
        <v>900</v>
      </c>
      <c r="D466" s="564" t="s">
        <v>195</v>
      </c>
      <c r="E466" s="565" t="s">
        <v>901</v>
      </c>
      <c r="F466" s="569" t="s">
        <v>902</v>
      </c>
      <c r="G466" s="567" t="s">
        <v>239</v>
      </c>
      <c r="H466" s="568">
        <v>2</v>
      </c>
      <c r="I466" s="80"/>
      <c r="J466" s="81">
        <f>ROUND(I466*H466,0)</f>
        <v>0</v>
      </c>
      <c r="K466" s="569" t="s">
        <v>199</v>
      </c>
      <c r="L466" s="21"/>
      <c r="M466" s="82" t="s">
        <v>3</v>
      </c>
      <c r="N466" s="83" t="s">
        <v>48</v>
      </c>
      <c r="O466" s="22"/>
      <c r="P466" s="84">
        <f>O466*H466</f>
        <v>0</v>
      </c>
      <c r="Q466" s="84">
        <v>0</v>
      </c>
      <c r="R466" s="84">
        <f>Q466*H466</f>
        <v>0</v>
      </c>
      <c r="S466" s="84">
        <v>0</v>
      </c>
      <c r="T466" s="85">
        <f>S466*H466</f>
        <v>0</v>
      </c>
      <c r="AR466" s="17" t="s">
        <v>281</v>
      </c>
      <c r="AT466" s="17" t="s">
        <v>195</v>
      </c>
      <c r="AU466" s="17" t="s">
        <v>84</v>
      </c>
      <c r="AY466" s="17" t="s">
        <v>193</v>
      </c>
      <c r="BE466" s="86">
        <f>IF(N466="základní",J466,0)</f>
        <v>0</v>
      </c>
      <c r="BF466" s="86">
        <f>IF(N466="snížená",J466,0)</f>
        <v>0</v>
      </c>
      <c r="BG466" s="86">
        <f>IF(N466="zákl. přenesená",J466,0)</f>
        <v>0</v>
      </c>
      <c r="BH466" s="86">
        <f>IF(N466="sníž. přenesená",J466,0)</f>
        <v>0</v>
      </c>
      <c r="BI466" s="86">
        <f>IF(N466="nulová",J466,0)</f>
        <v>0</v>
      </c>
      <c r="BJ466" s="17" t="s">
        <v>9</v>
      </c>
      <c r="BK466" s="86">
        <f>ROUND(I466*H466,0)</f>
        <v>0</v>
      </c>
      <c r="BL466" s="17" t="s">
        <v>281</v>
      </c>
      <c r="BM466" s="17" t="s">
        <v>903</v>
      </c>
    </row>
    <row r="467" spans="1:65" s="11" customFormat="1" x14ac:dyDescent="0.3">
      <c r="A467" s="570"/>
      <c r="B467" s="571"/>
      <c r="C467" s="570"/>
      <c r="D467" s="572" t="s">
        <v>202</v>
      </c>
      <c r="E467" s="573" t="s">
        <v>3</v>
      </c>
      <c r="F467" s="574" t="s">
        <v>746</v>
      </c>
      <c r="G467" s="570"/>
      <c r="H467" s="575">
        <v>1</v>
      </c>
      <c r="I467" s="89"/>
      <c r="J467" s="89"/>
      <c r="K467" s="570"/>
      <c r="L467" s="87"/>
      <c r="M467" s="90"/>
      <c r="N467" s="91"/>
      <c r="O467" s="91"/>
      <c r="P467" s="91"/>
      <c r="Q467" s="91"/>
      <c r="R467" s="91"/>
      <c r="S467" s="91"/>
      <c r="T467" s="92"/>
      <c r="AT467" s="88" t="s">
        <v>202</v>
      </c>
      <c r="AU467" s="88" t="s">
        <v>84</v>
      </c>
      <c r="AV467" s="11" t="s">
        <v>84</v>
      </c>
      <c r="AW467" s="11" t="s">
        <v>41</v>
      </c>
      <c r="AX467" s="11" t="s">
        <v>77</v>
      </c>
      <c r="AY467" s="88" t="s">
        <v>193</v>
      </c>
    </row>
    <row r="468" spans="1:65" s="11" customFormat="1" x14ac:dyDescent="0.3">
      <c r="A468" s="570"/>
      <c r="B468" s="571"/>
      <c r="C468" s="570"/>
      <c r="D468" s="572" t="s">
        <v>202</v>
      </c>
      <c r="E468" s="573" t="s">
        <v>3</v>
      </c>
      <c r="F468" s="574" t="s">
        <v>747</v>
      </c>
      <c r="G468" s="570"/>
      <c r="H468" s="575">
        <v>1</v>
      </c>
      <c r="I468" s="89"/>
      <c r="J468" s="89"/>
      <c r="K468" s="570"/>
      <c r="L468" s="87"/>
      <c r="M468" s="90"/>
      <c r="N468" s="91"/>
      <c r="O468" s="91"/>
      <c r="P468" s="91"/>
      <c r="Q468" s="91"/>
      <c r="R468" s="91"/>
      <c r="S468" s="91"/>
      <c r="T468" s="92"/>
      <c r="AT468" s="88" t="s">
        <v>202</v>
      </c>
      <c r="AU468" s="88" t="s">
        <v>84</v>
      </c>
      <c r="AV468" s="11" t="s">
        <v>84</v>
      </c>
      <c r="AW468" s="11" t="s">
        <v>41</v>
      </c>
      <c r="AX468" s="11" t="s">
        <v>77</v>
      </c>
      <c r="AY468" s="88" t="s">
        <v>193</v>
      </c>
    </row>
    <row r="469" spans="1:65" s="12" customFormat="1" x14ac:dyDescent="0.3">
      <c r="A469" s="576"/>
      <c r="B469" s="577"/>
      <c r="C469" s="576"/>
      <c r="D469" s="578" t="s">
        <v>202</v>
      </c>
      <c r="E469" s="579" t="s">
        <v>3</v>
      </c>
      <c r="F469" s="580" t="s">
        <v>221</v>
      </c>
      <c r="G469" s="576"/>
      <c r="H469" s="581">
        <v>2</v>
      </c>
      <c r="I469" s="94"/>
      <c r="J469" s="94"/>
      <c r="K469" s="576"/>
      <c r="L469" s="93"/>
      <c r="M469" s="95"/>
      <c r="N469" s="96"/>
      <c r="O469" s="96"/>
      <c r="P469" s="96"/>
      <c r="Q469" s="96"/>
      <c r="R469" s="96"/>
      <c r="S469" s="96"/>
      <c r="T469" s="97"/>
      <c r="AT469" s="98" t="s">
        <v>202</v>
      </c>
      <c r="AU469" s="98" t="s">
        <v>84</v>
      </c>
      <c r="AV469" s="12" t="s">
        <v>205</v>
      </c>
      <c r="AW469" s="12" t="s">
        <v>41</v>
      </c>
      <c r="AX469" s="12" t="s">
        <v>9</v>
      </c>
      <c r="AY469" s="98" t="s">
        <v>193</v>
      </c>
    </row>
    <row r="470" spans="1:65" s="1" customFormat="1" ht="22.5" customHeight="1" x14ac:dyDescent="0.3">
      <c r="A470" s="550"/>
      <c r="B470" s="503"/>
      <c r="C470" s="588" t="s">
        <v>904</v>
      </c>
      <c r="D470" s="588" t="s">
        <v>321</v>
      </c>
      <c r="E470" s="589" t="s">
        <v>905</v>
      </c>
      <c r="F470" s="590" t="s">
        <v>906</v>
      </c>
      <c r="G470" s="591" t="s">
        <v>239</v>
      </c>
      <c r="H470" s="592">
        <v>1</v>
      </c>
      <c r="I470" s="99"/>
      <c r="J470" s="100">
        <f>ROUND(I470*H470,0)</f>
        <v>0</v>
      </c>
      <c r="K470" s="590" t="s">
        <v>199</v>
      </c>
      <c r="L470" s="101"/>
      <c r="M470" s="102" t="s">
        <v>3</v>
      </c>
      <c r="N470" s="103" t="s">
        <v>48</v>
      </c>
      <c r="O470" s="22"/>
      <c r="P470" s="84">
        <f>O470*H470</f>
        <v>0</v>
      </c>
      <c r="Q470" s="84">
        <v>1.9E-2</v>
      </c>
      <c r="R470" s="84">
        <f>Q470*H470</f>
        <v>1.9E-2</v>
      </c>
      <c r="S470" s="84">
        <v>0</v>
      </c>
      <c r="T470" s="85">
        <f>S470*H470</f>
        <v>0</v>
      </c>
      <c r="AR470" s="17" t="s">
        <v>373</v>
      </c>
      <c r="AT470" s="17" t="s">
        <v>321</v>
      </c>
      <c r="AU470" s="17" t="s">
        <v>84</v>
      </c>
      <c r="AY470" s="17" t="s">
        <v>193</v>
      </c>
      <c r="BE470" s="86">
        <f>IF(N470="základní",J470,0)</f>
        <v>0</v>
      </c>
      <c r="BF470" s="86">
        <f>IF(N470="snížená",J470,0)</f>
        <v>0</v>
      </c>
      <c r="BG470" s="86">
        <f>IF(N470="zákl. přenesená",J470,0)</f>
        <v>0</v>
      </c>
      <c r="BH470" s="86">
        <f>IF(N470="sníž. přenesená",J470,0)</f>
        <v>0</v>
      </c>
      <c r="BI470" s="86">
        <f>IF(N470="nulová",J470,0)</f>
        <v>0</v>
      </c>
      <c r="BJ470" s="17" t="s">
        <v>9</v>
      </c>
      <c r="BK470" s="86">
        <f>ROUND(I470*H470,0)</f>
        <v>0</v>
      </c>
      <c r="BL470" s="17" t="s">
        <v>281</v>
      </c>
      <c r="BM470" s="17" t="s">
        <v>907</v>
      </c>
    </row>
    <row r="471" spans="1:65" s="11" customFormat="1" x14ac:dyDescent="0.3">
      <c r="A471" s="570"/>
      <c r="B471" s="571"/>
      <c r="C471" s="570"/>
      <c r="D471" s="578" t="s">
        <v>202</v>
      </c>
      <c r="E471" s="585" t="s">
        <v>3</v>
      </c>
      <c r="F471" s="586" t="s">
        <v>908</v>
      </c>
      <c r="G471" s="570"/>
      <c r="H471" s="587">
        <v>1</v>
      </c>
      <c r="I471" s="89"/>
      <c r="J471" s="89"/>
      <c r="K471" s="570"/>
      <c r="L471" s="87"/>
      <c r="M471" s="90"/>
      <c r="N471" s="91"/>
      <c r="O471" s="91"/>
      <c r="P471" s="91"/>
      <c r="Q471" s="91"/>
      <c r="R471" s="91"/>
      <c r="S471" s="91"/>
      <c r="T471" s="92"/>
      <c r="AT471" s="88" t="s">
        <v>202</v>
      </c>
      <c r="AU471" s="88" t="s">
        <v>84</v>
      </c>
      <c r="AV471" s="11" t="s">
        <v>84</v>
      </c>
      <c r="AW471" s="11" t="s">
        <v>41</v>
      </c>
      <c r="AX471" s="11" t="s">
        <v>9</v>
      </c>
      <c r="AY471" s="88" t="s">
        <v>193</v>
      </c>
    </row>
    <row r="472" spans="1:65" s="1" customFormat="1" ht="22.5" customHeight="1" x14ac:dyDescent="0.3">
      <c r="A472" s="550"/>
      <c r="B472" s="503"/>
      <c r="C472" s="588" t="s">
        <v>909</v>
      </c>
      <c r="D472" s="588" t="s">
        <v>321</v>
      </c>
      <c r="E472" s="589" t="s">
        <v>910</v>
      </c>
      <c r="F472" s="590" t="s">
        <v>911</v>
      </c>
      <c r="G472" s="591" t="s">
        <v>239</v>
      </c>
      <c r="H472" s="592">
        <v>1</v>
      </c>
      <c r="I472" s="99"/>
      <c r="J472" s="100">
        <f>ROUND(I472*H472,0)</f>
        <v>0</v>
      </c>
      <c r="K472" s="566" t="s">
        <v>1443</v>
      </c>
      <c r="L472" s="101"/>
      <c r="M472" s="102" t="s">
        <v>3</v>
      </c>
      <c r="N472" s="103" t="s">
        <v>48</v>
      </c>
      <c r="O472" s="22"/>
      <c r="P472" s="84">
        <f>O472*H472</f>
        <v>0</v>
      </c>
      <c r="Q472" s="84">
        <v>1.9E-2</v>
      </c>
      <c r="R472" s="84">
        <f>Q472*H472</f>
        <v>1.9E-2</v>
      </c>
      <c r="S472" s="84">
        <v>0</v>
      </c>
      <c r="T472" s="85">
        <f>S472*H472</f>
        <v>0</v>
      </c>
      <c r="AR472" s="17" t="s">
        <v>373</v>
      </c>
      <c r="AT472" s="17" t="s">
        <v>321</v>
      </c>
      <c r="AU472" s="17" t="s">
        <v>84</v>
      </c>
      <c r="AY472" s="17" t="s">
        <v>193</v>
      </c>
      <c r="BE472" s="86">
        <f>IF(N472="základní",J472,0)</f>
        <v>0</v>
      </c>
      <c r="BF472" s="86">
        <f>IF(N472="snížená",J472,0)</f>
        <v>0</v>
      </c>
      <c r="BG472" s="86">
        <f>IF(N472="zákl. přenesená",J472,0)</f>
        <v>0</v>
      </c>
      <c r="BH472" s="86">
        <f>IF(N472="sníž. přenesená",J472,0)</f>
        <v>0</v>
      </c>
      <c r="BI472" s="86">
        <f>IF(N472="nulová",J472,0)</f>
        <v>0</v>
      </c>
      <c r="BJ472" s="17" t="s">
        <v>9</v>
      </c>
      <c r="BK472" s="86">
        <f>ROUND(I472*H472,0)</f>
        <v>0</v>
      </c>
      <c r="BL472" s="17" t="s">
        <v>281</v>
      </c>
      <c r="BM472" s="17" t="s">
        <v>912</v>
      </c>
    </row>
    <row r="473" spans="1:65" s="11" customFormat="1" x14ac:dyDescent="0.3">
      <c r="A473" s="570"/>
      <c r="B473" s="571"/>
      <c r="C473" s="570"/>
      <c r="D473" s="578" t="s">
        <v>202</v>
      </c>
      <c r="E473" s="585" t="s">
        <v>3</v>
      </c>
      <c r="F473" s="586" t="s">
        <v>913</v>
      </c>
      <c r="G473" s="570"/>
      <c r="H473" s="587">
        <v>1</v>
      </c>
      <c r="I473" s="89"/>
      <c r="J473" s="89"/>
      <c r="K473" s="570"/>
      <c r="L473" s="87"/>
      <c r="M473" s="90"/>
      <c r="N473" s="91"/>
      <c r="O473" s="91"/>
      <c r="P473" s="91"/>
      <c r="Q473" s="91"/>
      <c r="R473" s="91"/>
      <c r="S473" s="91"/>
      <c r="T473" s="92"/>
      <c r="AT473" s="88" t="s">
        <v>202</v>
      </c>
      <c r="AU473" s="88" t="s">
        <v>84</v>
      </c>
      <c r="AV473" s="11" t="s">
        <v>84</v>
      </c>
      <c r="AW473" s="11" t="s">
        <v>41</v>
      </c>
      <c r="AX473" s="11" t="s">
        <v>9</v>
      </c>
      <c r="AY473" s="88" t="s">
        <v>193</v>
      </c>
    </row>
    <row r="474" spans="1:65" s="1" customFormat="1" ht="22.5" customHeight="1" x14ac:dyDescent="0.3">
      <c r="A474" s="550"/>
      <c r="B474" s="503"/>
      <c r="C474" s="564" t="s">
        <v>914</v>
      </c>
      <c r="D474" s="564" t="s">
        <v>195</v>
      </c>
      <c r="E474" s="565" t="s">
        <v>915</v>
      </c>
      <c r="F474" s="569" t="s">
        <v>916</v>
      </c>
      <c r="G474" s="567" t="s">
        <v>239</v>
      </c>
      <c r="H474" s="568">
        <v>1</v>
      </c>
      <c r="I474" s="80"/>
      <c r="J474" s="81">
        <f>ROUND(I474*H474,0)</f>
        <v>0</v>
      </c>
      <c r="K474" s="569" t="s">
        <v>199</v>
      </c>
      <c r="L474" s="21"/>
      <c r="M474" s="82" t="s">
        <v>3</v>
      </c>
      <c r="N474" s="83" t="s">
        <v>48</v>
      </c>
      <c r="O474" s="22"/>
      <c r="P474" s="84">
        <f>O474*H474</f>
        <v>0</v>
      </c>
      <c r="Q474" s="84">
        <v>0</v>
      </c>
      <c r="R474" s="84">
        <f>Q474*H474</f>
        <v>0</v>
      </c>
      <c r="S474" s="84">
        <v>0</v>
      </c>
      <c r="T474" s="85">
        <f>S474*H474</f>
        <v>0</v>
      </c>
      <c r="AR474" s="17" t="s">
        <v>281</v>
      </c>
      <c r="AT474" s="17" t="s">
        <v>195</v>
      </c>
      <c r="AU474" s="17" t="s">
        <v>84</v>
      </c>
      <c r="AY474" s="17" t="s">
        <v>193</v>
      </c>
      <c r="BE474" s="86">
        <f>IF(N474="základní",J474,0)</f>
        <v>0</v>
      </c>
      <c r="BF474" s="86">
        <f>IF(N474="snížená",J474,0)</f>
        <v>0</v>
      </c>
      <c r="BG474" s="86">
        <f>IF(N474="zákl. přenesená",J474,0)</f>
        <v>0</v>
      </c>
      <c r="BH474" s="86">
        <f>IF(N474="sníž. přenesená",J474,0)</f>
        <v>0</v>
      </c>
      <c r="BI474" s="86">
        <f>IF(N474="nulová",J474,0)</f>
        <v>0</v>
      </c>
      <c r="BJ474" s="17" t="s">
        <v>9</v>
      </c>
      <c r="BK474" s="86">
        <f>ROUND(I474*H474,0)</f>
        <v>0</v>
      </c>
      <c r="BL474" s="17" t="s">
        <v>281</v>
      </c>
      <c r="BM474" s="17" t="s">
        <v>917</v>
      </c>
    </row>
    <row r="475" spans="1:65" s="11" customFormat="1" x14ac:dyDescent="0.3">
      <c r="A475" s="570"/>
      <c r="B475" s="571"/>
      <c r="C475" s="570"/>
      <c r="D475" s="578" t="s">
        <v>202</v>
      </c>
      <c r="E475" s="585" t="s">
        <v>3</v>
      </c>
      <c r="F475" s="586" t="s">
        <v>765</v>
      </c>
      <c r="G475" s="570"/>
      <c r="H475" s="587">
        <v>1</v>
      </c>
      <c r="I475" s="89"/>
      <c r="J475" s="89"/>
      <c r="K475" s="570"/>
      <c r="L475" s="87"/>
      <c r="M475" s="90"/>
      <c r="N475" s="91"/>
      <c r="O475" s="91"/>
      <c r="P475" s="91"/>
      <c r="Q475" s="91"/>
      <c r="R475" s="91"/>
      <c r="S475" s="91"/>
      <c r="T475" s="92"/>
      <c r="AT475" s="88" t="s">
        <v>202</v>
      </c>
      <c r="AU475" s="88" t="s">
        <v>84</v>
      </c>
      <c r="AV475" s="11" t="s">
        <v>84</v>
      </c>
      <c r="AW475" s="11" t="s">
        <v>41</v>
      </c>
      <c r="AX475" s="11" t="s">
        <v>9</v>
      </c>
      <c r="AY475" s="88" t="s">
        <v>193</v>
      </c>
    </row>
    <row r="476" spans="1:65" s="1" customFormat="1" ht="22.5" customHeight="1" x14ac:dyDescent="0.3">
      <c r="A476" s="550"/>
      <c r="B476" s="503"/>
      <c r="C476" s="588" t="s">
        <v>918</v>
      </c>
      <c r="D476" s="588" t="s">
        <v>321</v>
      </c>
      <c r="E476" s="589" t="s">
        <v>919</v>
      </c>
      <c r="F476" s="590" t="s">
        <v>920</v>
      </c>
      <c r="G476" s="591" t="s">
        <v>239</v>
      </c>
      <c r="H476" s="592">
        <v>1</v>
      </c>
      <c r="I476" s="99"/>
      <c r="J476" s="100">
        <f>ROUND(I476*H476,0)</f>
        <v>0</v>
      </c>
      <c r="K476" s="590" t="s">
        <v>199</v>
      </c>
      <c r="L476" s="101"/>
      <c r="M476" s="102" t="s">
        <v>3</v>
      </c>
      <c r="N476" s="103" t="s">
        <v>48</v>
      </c>
      <c r="O476" s="22"/>
      <c r="P476" s="84">
        <f>O476*H476</f>
        <v>0</v>
      </c>
      <c r="Q476" s="84">
        <v>3.2000000000000001E-2</v>
      </c>
      <c r="R476" s="84">
        <f>Q476*H476</f>
        <v>3.2000000000000001E-2</v>
      </c>
      <c r="S476" s="84">
        <v>0</v>
      </c>
      <c r="T476" s="85">
        <f>S476*H476</f>
        <v>0</v>
      </c>
      <c r="AR476" s="17" t="s">
        <v>373</v>
      </c>
      <c r="AT476" s="17" t="s">
        <v>321</v>
      </c>
      <c r="AU476" s="17" t="s">
        <v>84</v>
      </c>
      <c r="AY476" s="17" t="s">
        <v>193</v>
      </c>
      <c r="BE476" s="86">
        <f>IF(N476="základní",J476,0)</f>
        <v>0</v>
      </c>
      <c r="BF476" s="86">
        <f>IF(N476="snížená",J476,0)</f>
        <v>0</v>
      </c>
      <c r="BG476" s="86">
        <f>IF(N476="zákl. přenesená",J476,0)</f>
        <v>0</v>
      </c>
      <c r="BH476" s="86">
        <f>IF(N476="sníž. přenesená",J476,0)</f>
        <v>0</v>
      </c>
      <c r="BI476" s="86">
        <f>IF(N476="nulová",J476,0)</f>
        <v>0</v>
      </c>
      <c r="BJ476" s="17" t="s">
        <v>9</v>
      </c>
      <c r="BK476" s="86">
        <f>ROUND(I476*H476,0)</f>
        <v>0</v>
      </c>
      <c r="BL476" s="17" t="s">
        <v>281</v>
      </c>
      <c r="BM476" s="17" t="s">
        <v>921</v>
      </c>
    </row>
    <row r="477" spans="1:65" s="11" customFormat="1" x14ac:dyDescent="0.3">
      <c r="A477" s="570"/>
      <c r="B477" s="571"/>
      <c r="C477" s="570"/>
      <c r="D477" s="578" t="s">
        <v>202</v>
      </c>
      <c r="E477" s="585" t="s">
        <v>3</v>
      </c>
      <c r="F477" s="586" t="s">
        <v>922</v>
      </c>
      <c r="G477" s="570"/>
      <c r="H477" s="587">
        <v>1</v>
      </c>
      <c r="I477" s="89"/>
      <c r="J477" s="89"/>
      <c r="K477" s="570"/>
      <c r="L477" s="87"/>
      <c r="M477" s="90"/>
      <c r="N477" s="91"/>
      <c r="O477" s="91"/>
      <c r="P477" s="91"/>
      <c r="Q477" s="91"/>
      <c r="R477" s="91"/>
      <c r="S477" s="91"/>
      <c r="T477" s="92"/>
      <c r="AT477" s="88" t="s">
        <v>202</v>
      </c>
      <c r="AU477" s="88" t="s">
        <v>84</v>
      </c>
      <c r="AV477" s="11" t="s">
        <v>84</v>
      </c>
      <c r="AW477" s="11" t="s">
        <v>41</v>
      </c>
      <c r="AX477" s="11" t="s">
        <v>9</v>
      </c>
      <c r="AY477" s="88" t="s">
        <v>193</v>
      </c>
    </row>
    <row r="478" spans="1:65" s="1" customFormat="1" ht="31.5" customHeight="1" x14ac:dyDescent="0.3">
      <c r="A478" s="550"/>
      <c r="B478" s="503"/>
      <c r="C478" s="564" t="s">
        <v>923</v>
      </c>
      <c r="D478" s="564" t="s">
        <v>195</v>
      </c>
      <c r="E478" s="565" t="s">
        <v>924</v>
      </c>
      <c r="F478" s="569" t="s">
        <v>925</v>
      </c>
      <c r="G478" s="567" t="s">
        <v>239</v>
      </c>
      <c r="H478" s="568">
        <v>1</v>
      </c>
      <c r="I478" s="80"/>
      <c r="J478" s="81">
        <f>ROUND(I478*H478,0)</f>
        <v>0</v>
      </c>
      <c r="K478" s="569" t="s">
        <v>199</v>
      </c>
      <c r="L478" s="21"/>
      <c r="M478" s="82" t="s">
        <v>3</v>
      </c>
      <c r="N478" s="83" t="s">
        <v>48</v>
      </c>
      <c r="O478" s="22"/>
      <c r="P478" s="84">
        <f>O478*H478</f>
        <v>0</v>
      </c>
      <c r="Q478" s="84">
        <v>0</v>
      </c>
      <c r="R478" s="84">
        <f>Q478*H478</f>
        <v>0</v>
      </c>
      <c r="S478" s="84">
        <v>0</v>
      </c>
      <c r="T478" s="85">
        <f>S478*H478</f>
        <v>0</v>
      </c>
      <c r="AR478" s="17" t="s">
        <v>281</v>
      </c>
      <c r="AT478" s="17" t="s">
        <v>195</v>
      </c>
      <c r="AU478" s="17" t="s">
        <v>84</v>
      </c>
      <c r="AY478" s="17" t="s">
        <v>193</v>
      </c>
      <c r="BE478" s="86">
        <f>IF(N478="základní",J478,0)</f>
        <v>0</v>
      </c>
      <c r="BF478" s="86">
        <f>IF(N478="snížená",J478,0)</f>
        <v>0</v>
      </c>
      <c r="BG478" s="86">
        <f>IF(N478="zákl. přenesená",J478,0)</f>
        <v>0</v>
      </c>
      <c r="BH478" s="86">
        <f>IF(N478="sníž. přenesená",J478,0)</f>
        <v>0</v>
      </c>
      <c r="BI478" s="86">
        <f>IF(N478="nulová",J478,0)</f>
        <v>0</v>
      </c>
      <c r="BJ478" s="17" t="s">
        <v>9</v>
      </c>
      <c r="BK478" s="86">
        <f>ROUND(I478*H478,0)</f>
        <v>0</v>
      </c>
      <c r="BL478" s="17" t="s">
        <v>281</v>
      </c>
      <c r="BM478" s="17" t="s">
        <v>926</v>
      </c>
    </row>
    <row r="479" spans="1:65" s="11" customFormat="1" x14ac:dyDescent="0.3">
      <c r="A479" s="570"/>
      <c r="B479" s="571"/>
      <c r="C479" s="570"/>
      <c r="D479" s="578" t="s">
        <v>202</v>
      </c>
      <c r="E479" s="585" t="s">
        <v>3</v>
      </c>
      <c r="F479" s="586" t="s">
        <v>319</v>
      </c>
      <c r="G479" s="570"/>
      <c r="H479" s="587">
        <v>1</v>
      </c>
      <c r="I479" s="89"/>
      <c r="J479" s="89"/>
      <c r="K479" s="570"/>
      <c r="L479" s="87"/>
      <c r="M479" s="90"/>
      <c r="N479" s="91"/>
      <c r="O479" s="91"/>
      <c r="P479" s="91"/>
      <c r="Q479" s="91"/>
      <c r="R479" s="91"/>
      <c r="S479" s="91"/>
      <c r="T479" s="92"/>
      <c r="AT479" s="88" t="s">
        <v>202</v>
      </c>
      <c r="AU479" s="88" t="s">
        <v>84</v>
      </c>
      <c r="AV479" s="11" t="s">
        <v>84</v>
      </c>
      <c r="AW479" s="11" t="s">
        <v>41</v>
      </c>
      <c r="AX479" s="11" t="s">
        <v>9</v>
      </c>
      <c r="AY479" s="88" t="s">
        <v>193</v>
      </c>
    </row>
    <row r="480" spans="1:65" s="1" customFormat="1" ht="22.5" customHeight="1" x14ac:dyDescent="0.3">
      <c r="A480" s="550"/>
      <c r="B480" s="503"/>
      <c r="C480" s="588" t="s">
        <v>927</v>
      </c>
      <c r="D480" s="588" t="s">
        <v>321</v>
      </c>
      <c r="E480" s="589" t="s">
        <v>928</v>
      </c>
      <c r="F480" s="590" t="s">
        <v>929</v>
      </c>
      <c r="G480" s="591" t="s">
        <v>239</v>
      </c>
      <c r="H480" s="592">
        <v>1</v>
      </c>
      <c r="I480" s="99"/>
      <c r="J480" s="100">
        <f>ROUND(I480*H480,0)</f>
        <v>0</v>
      </c>
      <c r="K480" s="590" t="s">
        <v>199</v>
      </c>
      <c r="L480" s="101"/>
      <c r="M480" s="102" t="s">
        <v>3</v>
      </c>
      <c r="N480" s="103" t="s">
        <v>48</v>
      </c>
      <c r="O480" s="22"/>
      <c r="P480" s="84">
        <f>O480*H480</f>
        <v>0</v>
      </c>
      <c r="Q480" s="84">
        <v>4.2999999999999997E-2</v>
      </c>
      <c r="R480" s="84">
        <f>Q480*H480</f>
        <v>4.2999999999999997E-2</v>
      </c>
      <c r="S480" s="84">
        <v>0</v>
      </c>
      <c r="T480" s="85">
        <f>S480*H480</f>
        <v>0</v>
      </c>
      <c r="AR480" s="17" t="s">
        <v>373</v>
      </c>
      <c r="AT480" s="17" t="s">
        <v>321</v>
      </c>
      <c r="AU480" s="17" t="s">
        <v>84</v>
      </c>
      <c r="AY480" s="17" t="s">
        <v>193</v>
      </c>
      <c r="BE480" s="86">
        <f>IF(N480="základní",J480,0)</f>
        <v>0</v>
      </c>
      <c r="BF480" s="86">
        <f>IF(N480="snížená",J480,0)</f>
        <v>0</v>
      </c>
      <c r="BG480" s="86">
        <f>IF(N480="zákl. přenesená",J480,0)</f>
        <v>0</v>
      </c>
      <c r="BH480" s="86">
        <f>IF(N480="sníž. přenesená",J480,0)</f>
        <v>0</v>
      </c>
      <c r="BI480" s="86">
        <f>IF(N480="nulová",J480,0)</f>
        <v>0</v>
      </c>
      <c r="BJ480" s="17" t="s">
        <v>9</v>
      </c>
      <c r="BK480" s="86">
        <f>ROUND(I480*H480,0)</f>
        <v>0</v>
      </c>
      <c r="BL480" s="17" t="s">
        <v>281</v>
      </c>
      <c r="BM480" s="17" t="s">
        <v>930</v>
      </c>
    </row>
    <row r="481" spans="1:65" s="11" customFormat="1" x14ac:dyDescent="0.3">
      <c r="A481" s="570"/>
      <c r="B481" s="571"/>
      <c r="C481" s="570"/>
      <c r="D481" s="578" t="s">
        <v>202</v>
      </c>
      <c r="E481" s="585" t="s">
        <v>3</v>
      </c>
      <c r="F481" s="586" t="s">
        <v>931</v>
      </c>
      <c r="G481" s="570"/>
      <c r="H481" s="587">
        <v>1</v>
      </c>
      <c r="I481" s="89"/>
      <c r="J481" s="89"/>
      <c r="K481" s="570"/>
      <c r="L481" s="87"/>
      <c r="M481" s="90"/>
      <c r="N481" s="91"/>
      <c r="O481" s="91"/>
      <c r="P481" s="91"/>
      <c r="Q481" s="91"/>
      <c r="R481" s="91"/>
      <c r="S481" s="91"/>
      <c r="T481" s="92"/>
      <c r="AT481" s="88" t="s">
        <v>202</v>
      </c>
      <c r="AU481" s="88" t="s">
        <v>84</v>
      </c>
      <c r="AV481" s="11" t="s">
        <v>84</v>
      </c>
      <c r="AW481" s="11" t="s">
        <v>41</v>
      </c>
      <c r="AX481" s="11" t="s">
        <v>9</v>
      </c>
      <c r="AY481" s="88" t="s">
        <v>193</v>
      </c>
    </row>
    <row r="482" spans="1:65" s="1" customFormat="1" ht="22.5" customHeight="1" x14ac:dyDescent="0.3">
      <c r="A482" s="550"/>
      <c r="B482" s="503"/>
      <c r="C482" s="564" t="s">
        <v>932</v>
      </c>
      <c r="D482" s="564" t="s">
        <v>195</v>
      </c>
      <c r="E482" s="565" t="s">
        <v>933</v>
      </c>
      <c r="F482" s="569" t="s">
        <v>934</v>
      </c>
      <c r="G482" s="567" t="s">
        <v>239</v>
      </c>
      <c r="H482" s="568">
        <v>2</v>
      </c>
      <c r="I482" s="80"/>
      <c r="J482" s="81">
        <f>ROUND(I482*H482,0)</f>
        <v>0</v>
      </c>
      <c r="K482" s="569" t="s">
        <v>199</v>
      </c>
      <c r="L482" s="21"/>
      <c r="M482" s="82" t="s">
        <v>3</v>
      </c>
      <c r="N482" s="83" t="s">
        <v>48</v>
      </c>
      <c r="O482" s="22"/>
      <c r="P482" s="84">
        <f>O482*H482</f>
        <v>0</v>
      </c>
      <c r="Q482" s="84">
        <v>0</v>
      </c>
      <c r="R482" s="84">
        <f>Q482*H482</f>
        <v>0</v>
      </c>
      <c r="S482" s="84">
        <v>0</v>
      </c>
      <c r="T482" s="85">
        <f>S482*H482</f>
        <v>0</v>
      </c>
      <c r="AR482" s="17" t="s">
        <v>281</v>
      </c>
      <c r="AT482" s="17" t="s">
        <v>195</v>
      </c>
      <c r="AU482" s="17" t="s">
        <v>84</v>
      </c>
      <c r="AY482" s="17" t="s">
        <v>193</v>
      </c>
      <c r="BE482" s="86">
        <f>IF(N482="základní",J482,0)</f>
        <v>0</v>
      </c>
      <c r="BF482" s="86">
        <f>IF(N482="snížená",J482,0)</f>
        <v>0</v>
      </c>
      <c r="BG482" s="86">
        <f>IF(N482="zákl. přenesená",J482,0)</f>
        <v>0</v>
      </c>
      <c r="BH482" s="86">
        <f>IF(N482="sníž. přenesená",J482,0)</f>
        <v>0</v>
      </c>
      <c r="BI482" s="86">
        <f>IF(N482="nulová",J482,0)</f>
        <v>0</v>
      </c>
      <c r="BJ482" s="17" t="s">
        <v>9</v>
      </c>
      <c r="BK482" s="86">
        <f>ROUND(I482*H482,0)</f>
        <v>0</v>
      </c>
      <c r="BL482" s="17" t="s">
        <v>281</v>
      </c>
      <c r="BM482" s="17" t="s">
        <v>935</v>
      </c>
    </row>
    <row r="483" spans="1:65" s="11" customFormat="1" x14ac:dyDescent="0.3">
      <c r="A483" s="570"/>
      <c r="B483" s="571"/>
      <c r="C483" s="570"/>
      <c r="D483" s="578" t="s">
        <v>202</v>
      </c>
      <c r="E483" s="585" t="s">
        <v>3</v>
      </c>
      <c r="F483" s="586" t="s">
        <v>936</v>
      </c>
      <c r="G483" s="570"/>
      <c r="H483" s="587">
        <v>2</v>
      </c>
      <c r="I483" s="89"/>
      <c r="J483" s="89"/>
      <c r="K483" s="570"/>
      <c r="L483" s="87"/>
      <c r="M483" s="90"/>
      <c r="N483" s="91"/>
      <c r="O483" s="91"/>
      <c r="P483" s="91"/>
      <c r="Q483" s="91"/>
      <c r="R483" s="91"/>
      <c r="S483" s="91"/>
      <c r="T483" s="92"/>
      <c r="AT483" s="88" t="s">
        <v>202</v>
      </c>
      <c r="AU483" s="88" t="s">
        <v>84</v>
      </c>
      <c r="AV483" s="11" t="s">
        <v>84</v>
      </c>
      <c r="AW483" s="11" t="s">
        <v>41</v>
      </c>
      <c r="AX483" s="11" t="s">
        <v>9</v>
      </c>
      <c r="AY483" s="88" t="s">
        <v>193</v>
      </c>
    </row>
    <row r="484" spans="1:65" s="1" customFormat="1" ht="22.5" customHeight="1" x14ac:dyDescent="0.3">
      <c r="A484" s="550"/>
      <c r="B484" s="503"/>
      <c r="C484" s="588" t="s">
        <v>937</v>
      </c>
      <c r="D484" s="588" t="s">
        <v>321</v>
      </c>
      <c r="E484" s="589" t="s">
        <v>938</v>
      </c>
      <c r="F484" s="590" t="s">
        <v>939</v>
      </c>
      <c r="G484" s="591" t="s">
        <v>239</v>
      </c>
      <c r="H484" s="592">
        <v>2</v>
      </c>
      <c r="I484" s="99"/>
      <c r="J484" s="100">
        <f>ROUND(I484*H484,0)</f>
        <v>0</v>
      </c>
      <c r="K484" s="590" t="s">
        <v>199</v>
      </c>
      <c r="L484" s="101"/>
      <c r="M484" s="102" t="s">
        <v>3</v>
      </c>
      <c r="N484" s="103" t="s">
        <v>48</v>
      </c>
      <c r="O484" s="22"/>
      <c r="P484" s="84">
        <f>O484*H484</f>
        <v>0</v>
      </c>
      <c r="Q484" s="84">
        <v>4.4000000000000003E-3</v>
      </c>
      <c r="R484" s="84">
        <f>Q484*H484</f>
        <v>8.8000000000000005E-3</v>
      </c>
      <c r="S484" s="84">
        <v>0</v>
      </c>
      <c r="T484" s="85">
        <f>S484*H484</f>
        <v>0</v>
      </c>
      <c r="AR484" s="17" t="s">
        <v>373</v>
      </c>
      <c r="AT484" s="17" t="s">
        <v>321</v>
      </c>
      <c r="AU484" s="17" t="s">
        <v>84</v>
      </c>
      <c r="AY484" s="17" t="s">
        <v>193</v>
      </c>
      <c r="BE484" s="86">
        <f>IF(N484="základní",J484,0)</f>
        <v>0</v>
      </c>
      <c r="BF484" s="86">
        <f>IF(N484="snížená",J484,0)</f>
        <v>0</v>
      </c>
      <c r="BG484" s="86">
        <f>IF(N484="zákl. přenesená",J484,0)</f>
        <v>0</v>
      </c>
      <c r="BH484" s="86">
        <f>IF(N484="sníž. přenesená",J484,0)</f>
        <v>0</v>
      </c>
      <c r="BI484" s="86">
        <f>IF(N484="nulová",J484,0)</f>
        <v>0</v>
      </c>
      <c r="BJ484" s="17" t="s">
        <v>9</v>
      </c>
      <c r="BK484" s="86">
        <f>ROUND(I484*H484,0)</f>
        <v>0</v>
      </c>
      <c r="BL484" s="17" t="s">
        <v>281</v>
      </c>
      <c r="BM484" s="17" t="s">
        <v>940</v>
      </c>
    </row>
    <row r="485" spans="1:65" s="11" customFormat="1" x14ac:dyDescent="0.3">
      <c r="A485" s="570"/>
      <c r="B485" s="571"/>
      <c r="C485" s="570"/>
      <c r="D485" s="578" t="s">
        <v>202</v>
      </c>
      <c r="E485" s="585" t="s">
        <v>3</v>
      </c>
      <c r="F485" s="586" t="s">
        <v>941</v>
      </c>
      <c r="G485" s="570"/>
      <c r="H485" s="587">
        <v>2</v>
      </c>
      <c r="I485" s="89"/>
      <c r="J485" s="89"/>
      <c r="K485" s="570"/>
      <c r="L485" s="87"/>
      <c r="M485" s="90"/>
      <c r="N485" s="91"/>
      <c r="O485" s="91"/>
      <c r="P485" s="91"/>
      <c r="Q485" s="91"/>
      <c r="R485" s="91"/>
      <c r="S485" s="91"/>
      <c r="T485" s="92"/>
      <c r="AT485" s="88" t="s">
        <v>202</v>
      </c>
      <c r="AU485" s="88" t="s">
        <v>84</v>
      </c>
      <c r="AV485" s="11" t="s">
        <v>84</v>
      </c>
      <c r="AW485" s="11" t="s">
        <v>41</v>
      </c>
      <c r="AX485" s="11" t="s">
        <v>9</v>
      </c>
      <c r="AY485" s="88" t="s">
        <v>193</v>
      </c>
    </row>
    <row r="486" spans="1:65" s="1" customFormat="1" ht="22.5" customHeight="1" x14ac:dyDescent="0.3">
      <c r="A486" s="550"/>
      <c r="B486" s="503"/>
      <c r="C486" s="564" t="s">
        <v>942</v>
      </c>
      <c r="D486" s="564" t="s">
        <v>195</v>
      </c>
      <c r="E486" s="565" t="s">
        <v>943</v>
      </c>
      <c r="F486" s="569" t="s">
        <v>944</v>
      </c>
      <c r="G486" s="567" t="s">
        <v>239</v>
      </c>
      <c r="H486" s="568">
        <v>6</v>
      </c>
      <c r="I486" s="80"/>
      <c r="J486" s="81">
        <f>ROUND(I486*H486,0)</f>
        <v>0</v>
      </c>
      <c r="K486" s="569" t="s">
        <v>199</v>
      </c>
      <c r="L486" s="21"/>
      <c r="M486" s="82" t="s">
        <v>3</v>
      </c>
      <c r="N486" s="83" t="s">
        <v>48</v>
      </c>
      <c r="O486" s="22"/>
      <c r="P486" s="84">
        <f>O486*H486</f>
        <v>0</v>
      </c>
      <c r="Q486" s="84">
        <v>0</v>
      </c>
      <c r="R486" s="84">
        <f>Q486*H486</f>
        <v>0</v>
      </c>
      <c r="S486" s="84">
        <v>0</v>
      </c>
      <c r="T486" s="85">
        <f>S486*H486</f>
        <v>0</v>
      </c>
      <c r="AR486" s="17" t="s">
        <v>281</v>
      </c>
      <c r="AT486" s="17" t="s">
        <v>195</v>
      </c>
      <c r="AU486" s="17" t="s">
        <v>84</v>
      </c>
      <c r="AY486" s="17" t="s">
        <v>193</v>
      </c>
      <c r="BE486" s="86">
        <f>IF(N486="základní",J486,0)</f>
        <v>0</v>
      </c>
      <c r="BF486" s="86">
        <f>IF(N486="snížená",J486,0)</f>
        <v>0</v>
      </c>
      <c r="BG486" s="86">
        <f>IF(N486="zákl. přenesená",J486,0)</f>
        <v>0</v>
      </c>
      <c r="BH486" s="86">
        <f>IF(N486="sníž. přenesená",J486,0)</f>
        <v>0</v>
      </c>
      <c r="BI486" s="86">
        <f>IF(N486="nulová",J486,0)</f>
        <v>0</v>
      </c>
      <c r="BJ486" s="17" t="s">
        <v>9</v>
      </c>
      <c r="BK486" s="86">
        <f>ROUND(I486*H486,0)</f>
        <v>0</v>
      </c>
      <c r="BL486" s="17" t="s">
        <v>281</v>
      </c>
      <c r="BM486" s="17" t="s">
        <v>945</v>
      </c>
    </row>
    <row r="487" spans="1:65" s="11" customFormat="1" x14ac:dyDescent="0.3">
      <c r="A487" s="570"/>
      <c r="B487" s="571"/>
      <c r="C487" s="570"/>
      <c r="D487" s="572" t="s">
        <v>202</v>
      </c>
      <c r="E487" s="573" t="s">
        <v>3</v>
      </c>
      <c r="F487" s="574" t="s">
        <v>319</v>
      </c>
      <c r="G487" s="570"/>
      <c r="H487" s="575">
        <v>1</v>
      </c>
      <c r="I487" s="89"/>
      <c r="J487" s="89"/>
      <c r="K487" s="570"/>
      <c r="L487" s="87"/>
      <c r="M487" s="90"/>
      <c r="N487" s="91"/>
      <c r="O487" s="91"/>
      <c r="P487" s="91"/>
      <c r="Q487" s="91"/>
      <c r="R487" s="91"/>
      <c r="S487" s="91"/>
      <c r="T487" s="92"/>
      <c r="AT487" s="88" t="s">
        <v>202</v>
      </c>
      <c r="AU487" s="88" t="s">
        <v>84</v>
      </c>
      <c r="AV487" s="11" t="s">
        <v>84</v>
      </c>
      <c r="AW487" s="11" t="s">
        <v>41</v>
      </c>
      <c r="AX487" s="11" t="s">
        <v>77</v>
      </c>
      <c r="AY487" s="88" t="s">
        <v>193</v>
      </c>
    </row>
    <row r="488" spans="1:65" s="11" customFormat="1" x14ac:dyDescent="0.3">
      <c r="A488" s="570"/>
      <c r="B488" s="571"/>
      <c r="C488" s="570"/>
      <c r="D488" s="572" t="s">
        <v>202</v>
      </c>
      <c r="E488" s="573" t="s">
        <v>3</v>
      </c>
      <c r="F488" s="574" t="s">
        <v>746</v>
      </c>
      <c r="G488" s="570"/>
      <c r="H488" s="575">
        <v>1</v>
      </c>
      <c r="I488" s="89"/>
      <c r="J488" s="89"/>
      <c r="K488" s="570"/>
      <c r="L488" s="87"/>
      <c r="M488" s="90"/>
      <c r="N488" s="91"/>
      <c r="O488" s="91"/>
      <c r="P488" s="91"/>
      <c r="Q488" s="91"/>
      <c r="R488" s="91"/>
      <c r="S488" s="91"/>
      <c r="T488" s="92"/>
      <c r="AT488" s="88" t="s">
        <v>202</v>
      </c>
      <c r="AU488" s="88" t="s">
        <v>84</v>
      </c>
      <c r="AV488" s="11" t="s">
        <v>84</v>
      </c>
      <c r="AW488" s="11" t="s">
        <v>41</v>
      </c>
      <c r="AX488" s="11" t="s">
        <v>77</v>
      </c>
      <c r="AY488" s="88" t="s">
        <v>193</v>
      </c>
    </row>
    <row r="489" spans="1:65" s="11" customFormat="1" x14ac:dyDescent="0.3">
      <c r="A489" s="570"/>
      <c r="B489" s="571"/>
      <c r="C489" s="570"/>
      <c r="D489" s="572" t="s">
        <v>202</v>
      </c>
      <c r="E489" s="573" t="s">
        <v>3</v>
      </c>
      <c r="F489" s="574" t="s">
        <v>747</v>
      </c>
      <c r="G489" s="570"/>
      <c r="H489" s="575">
        <v>1</v>
      </c>
      <c r="I489" s="89"/>
      <c r="J489" s="89"/>
      <c r="K489" s="570"/>
      <c r="L489" s="87"/>
      <c r="M489" s="90"/>
      <c r="N489" s="91"/>
      <c r="O489" s="91"/>
      <c r="P489" s="91"/>
      <c r="Q489" s="91"/>
      <c r="R489" s="91"/>
      <c r="S489" s="91"/>
      <c r="T489" s="92"/>
      <c r="AT489" s="88" t="s">
        <v>202</v>
      </c>
      <c r="AU489" s="88" t="s">
        <v>84</v>
      </c>
      <c r="AV489" s="11" t="s">
        <v>84</v>
      </c>
      <c r="AW489" s="11" t="s">
        <v>41</v>
      </c>
      <c r="AX489" s="11" t="s">
        <v>77</v>
      </c>
      <c r="AY489" s="88" t="s">
        <v>193</v>
      </c>
    </row>
    <row r="490" spans="1:65" s="11" customFormat="1" x14ac:dyDescent="0.3">
      <c r="A490" s="570"/>
      <c r="B490" s="571"/>
      <c r="C490" s="570"/>
      <c r="D490" s="572" t="s">
        <v>202</v>
      </c>
      <c r="E490" s="573" t="s">
        <v>3</v>
      </c>
      <c r="F490" s="574" t="s">
        <v>748</v>
      </c>
      <c r="G490" s="570"/>
      <c r="H490" s="575">
        <v>2</v>
      </c>
      <c r="I490" s="89"/>
      <c r="J490" s="89"/>
      <c r="K490" s="570"/>
      <c r="L490" s="87"/>
      <c r="M490" s="90"/>
      <c r="N490" s="91"/>
      <c r="O490" s="91"/>
      <c r="P490" s="91"/>
      <c r="Q490" s="91"/>
      <c r="R490" s="91"/>
      <c r="S490" s="91"/>
      <c r="T490" s="92"/>
      <c r="AT490" s="88" t="s">
        <v>202</v>
      </c>
      <c r="AU490" s="88" t="s">
        <v>84</v>
      </c>
      <c r="AV490" s="11" t="s">
        <v>84</v>
      </c>
      <c r="AW490" s="11" t="s">
        <v>41</v>
      </c>
      <c r="AX490" s="11" t="s">
        <v>77</v>
      </c>
      <c r="AY490" s="88" t="s">
        <v>193</v>
      </c>
    </row>
    <row r="491" spans="1:65" s="11" customFormat="1" x14ac:dyDescent="0.3">
      <c r="A491" s="570"/>
      <c r="B491" s="571"/>
      <c r="C491" s="570"/>
      <c r="D491" s="572" t="s">
        <v>202</v>
      </c>
      <c r="E491" s="573" t="s">
        <v>3</v>
      </c>
      <c r="F491" s="574" t="s">
        <v>765</v>
      </c>
      <c r="G491" s="570"/>
      <c r="H491" s="575">
        <v>1</v>
      </c>
      <c r="I491" s="89"/>
      <c r="J491" s="89"/>
      <c r="K491" s="570"/>
      <c r="L491" s="87"/>
      <c r="M491" s="90"/>
      <c r="N491" s="91"/>
      <c r="O491" s="91"/>
      <c r="P491" s="91"/>
      <c r="Q491" s="91"/>
      <c r="R491" s="91"/>
      <c r="S491" s="91"/>
      <c r="T491" s="92"/>
      <c r="AT491" s="88" t="s">
        <v>202</v>
      </c>
      <c r="AU491" s="88" t="s">
        <v>84</v>
      </c>
      <c r="AV491" s="11" t="s">
        <v>84</v>
      </c>
      <c r="AW491" s="11" t="s">
        <v>41</v>
      </c>
      <c r="AX491" s="11" t="s">
        <v>77</v>
      </c>
      <c r="AY491" s="88" t="s">
        <v>193</v>
      </c>
    </row>
    <row r="492" spans="1:65" s="12" customFormat="1" x14ac:dyDescent="0.3">
      <c r="A492" s="576"/>
      <c r="B492" s="577"/>
      <c r="C492" s="576"/>
      <c r="D492" s="578" t="s">
        <v>202</v>
      </c>
      <c r="E492" s="579" t="s">
        <v>3</v>
      </c>
      <c r="F492" s="580" t="s">
        <v>221</v>
      </c>
      <c r="G492" s="576"/>
      <c r="H492" s="581">
        <v>6</v>
      </c>
      <c r="I492" s="94"/>
      <c r="J492" s="94"/>
      <c r="K492" s="576"/>
      <c r="L492" s="93"/>
      <c r="M492" s="95"/>
      <c r="N492" s="96"/>
      <c r="O492" s="96"/>
      <c r="P492" s="96"/>
      <c r="Q492" s="96"/>
      <c r="R492" s="96"/>
      <c r="S492" s="96"/>
      <c r="T492" s="97"/>
      <c r="AT492" s="98" t="s">
        <v>202</v>
      </c>
      <c r="AU492" s="98" t="s">
        <v>84</v>
      </c>
      <c r="AV492" s="12" t="s">
        <v>205</v>
      </c>
      <c r="AW492" s="12" t="s">
        <v>41</v>
      </c>
      <c r="AX492" s="12" t="s">
        <v>9</v>
      </c>
      <c r="AY492" s="98" t="s">
        <v>193</v>
      </c>
    </row>
    <row r="493" spans="1:65" s="1" customFormat="1" ht="22.5" customHeight="1" x14ac:dyDescent="0.3">
      <c r="A493" s="550"/>
      <c r="B493" s="503"/>
      <c r="C493" s="588" t="s">
        <v>946</v>
      </c>
      <c r="D493" s="588" t="s">
        <v>321</v>
      </c>
      <c r="E493" s="589" t="s">
        <v>947</v>
      </c>
      <c r="F493" s="590" t="s">
        <v>948</v>
      </c>
      <c r="G493" s="591" t="s">
        <v>239</v>
      </c>
      <c r="H493" s="592">
        <v>6</v>
      </c>
      <c r="I493" s="99"/>
      <c r="J493" s="100">
        <f>ROUND(I493*H493,0)</f>
        <v>0</v>
      </c>
      <c r="K493" s="566" t="s">
        <v>1443</v>
      </c>
      <c r="L493" s="101"/>
      <c r="M493" s="102" t="s">
        <v>3</v>
      </c>
      <c r="N493" s="103" t="s">
        <v>48</v>
      </c>
      <c r="O493" s="22"/>
      <c r="P493" s="84">
        <f>O493*H493</f>
        <v>0</v>
      </c>
      <c r="Q493" s="84">
        <v>0</v>
      </c>
      <c r="R493" s="84">
        <f>Q493*H493</f>
        <v>0</v>
      </c>
      <c r="S493" s="84">
        <v>0</v>
      </c>
      <c r="T493" s="85">
        <f>S493*H493</f>
        <v>0</v>
      </c>
      <c r="AR493" s="17" t="s">
        <v>373</v>
      </c>
      <c r="AT493" s="17" t="s">
        <v>321</v>
      </c>
      <c r="AU493" s="17" t="s">
        <v>84</v>
      </c>
      <c r="AY493" s="17" t="s">
        <v>193</v>
      </c>
      <c r="BE493" s="86">
        <f>IF(N493="základní",J493,0)</f>
        <v>0</v>
      </c>
      <c r="BF493" s="86">
        <f>IF(N493="snížená",J493,0)</f>
        <v>0</v>
      </c>
      <c r="BG493" s="86">
        <f>IF(N493="zákl. přenesená",J493,0)</f>
        <v>0</v>
      </c>
      <c r="BH493" s="86">
        <f>IF(N493="sníž. přenesená",J493,0)</f>
        <v>0</v>
      </c>
      <c r="BI493" s="86">
        <f>IF(N493="nulová",J493,0)</f>
        <v>0</v>
      </c>
      <c r="BJ493" s="17" t="s">
        <v>9</v>
      </c>
      <c r="BK493" s="86">
        <f>ROUND(I493*H493,0)</f>
        <v>0</v>
      </c>
      <c r="BL493" s="17" t="s">
        <v>281</v>
      </c>
      <c r="BM493" s="17" t="s">
        <v>949</v>
      </c>
    </row>
    <row r="494" spans="1:65" s="11" customFormat="1" x14ac:dyDescent="0.3">
      <c r="A494" s="570"/>
      <c r="B494" s="571"/>
      <c r="C494" s="570"/>
      <c r="D494" s="572" t="s">
        <v>202</v>
      </c>
      <c r="E494" s="573" t="s">
        <v>3</v>
      </c>
      <c r="F494" s="574" t="s">
        <v>931</v>
      </c>
      <c r="G494" s="570"/>
      <c r="H494" s="575">
        <v>1</v>
      </c>
      <c r="I494" s="89"/>
      <c r="J494" s="89"/>
      <c r="K494" s="570"/>
      <c r="L494" s="87"/>
      <c r="M494" s="90"/>
      <c r="N494" s="91"/>
      <c r="O494" s="91"/>
      <c r="P494" s="91"/>
      <c r="Q494" s="91"/>
      <c r="R494" s="91"/>
      <c r="S494" s="91"/>
      <c r="T494" s="92"/>
      <c r="AT494" s="88" t="s">
        <v>202</v>
      </c>
      <c r="AU494" s="88" t="s">
        <v>84</v>
      </c>
      <c r="AV494" s="11" t="s">
        <v>84</v>
      </c>
      <c r="AW494" s="11" t="s">
        <v>41</v>
      </c>
      <c r="AX494" s="11" t="s">
        <v>77</v>
      </c>
      <c r="AY494" s="88" t="s">
        <v>193</v>
      </c>
    </row>
    <row r="495" spans="1:65" s="11" customFormat="1" x14ac:dyDescent="0.3">
      <c r="A495" s="570"/>
      <c r="B495" s="571"/>
      <c r="C495" s="570"/>
      <c r="D495" s="572" t="s">
        <v>202</v>
      </c>
      <c r="E495" s="573" t="s">
        <v>3</v>
      </c>
      <c r="F495" s="574" t="s">
        <v>913</v>
      </c>
      <c r="G495" s="570"/>
      <c r="H495" s="575">
        <v>1</v>
      </c>
      <c r="I495" s="89"/>
      <c r="J495" s="89"/>
      <c r="K495" s="570"/>
      <c r="L495" s="87"/>
      <c r="M495" s="90"/>
      <c r="N495" s="91"/>
      <c r="O495" s="91"/>
      <c r="P495" s="91"/>
      <c r="Q495" s="91"/>
      <c r="R495" s="91"/>
      <c r="S495" s="91"/>
      <c r="T495" s="92"/>
      <c r="AT495" s="88" t="s">
        <v>202</v>
      </c>
      <c r="AU495" s="88" t="s">
        <v>84</v>
      </c>
      <c r="AV495" s="11" t="s">
        <v>84</v>
      </c>
      <c r="AW495" s="11" t="s">
        <v>41</v>
      </c>
      <c r="AX495" s="11" t="s">
        <v>77</v>
      </c>
      <c r="AY495" s="88" t="s">
        <v>193</v>
      </c>
    </row>
    <row r="496" spans="1:65" s="11" customFormat="1" x14ac:dyDescent="0.3">
      <c r="A496" s="570"/>
      <c r="B496" s="571"/>
      <c r="C496" s="570"/>
      <c r="D496" s="572" t="s">
        <v>202</v>
      </c>
      <c r="E496" s="573" t="s">
        <v>3</v>
      </c>
      <c r="F496" s="574" t="s">
        <v>908</v>
      </c>
      <c r="G496" s="570"/>
      <c r="H496" s="575">
        <v>1</v>
      </c>
      <c r="I496" s="89"/>
      <c r="J496" s="89"/>
      <c r="K496" s="570"/>
      <c r="L496" s="87"/>
      <c r="M496" s="90"/>
      <c r="N496" s="91"/>
      <c r="O496" s="91"/>
      <c r="P496" s="91"/>
      <c r="Q496" s="91"/>
      <c r="R496" s="91"/>
      <c r="S496" s="91"/>
      <c r="T496" s="92"/>
      <c r="AT496" s="88" t="s">
        <v>202</v>
      </c>
      <c r="AU496" s="88" t="s">
        <v>84</v>
      </c>
      <c r="AV496" s="11" t="s">
        <v>84</v>
      </c>
      <c r="AW496" s="11" t="s">
        <v>41</v>
      </c>
      <c r="AX496" s="11" t="s">
        <v>77</v>
      </c>
      <c r="AY496" s="88" t="s">
        <v>193</v>
      </c>
    </row>
    <row r="497" spans="1:65" s="11" customFormat="1" x14ac:dyDescent="0.3">
      <c r="A497" s="570"/>
      <c r="B497" s="571"/>
      <c r="C497" s="570"/>
      <c r="D497" s="572" t="s">
        <v>202</v>
      </c>
      <c r="E497" s="573" t="s">
        <v>3</v>
      </c>
      <c r="F497" s="574" t="s">
        <v>899</v>
      </c>
      <c r="G497" s="570"/>
      <c r="H497" s="575">
        <v>2</v>
      </c>
      <c r="I497" s="89"/>
      <c r="J497" s="89"/>
      <c r="K497" s="570"/>
      <c r="L497" s="87"/>
      <c r="M497" s="90"/>
      <c r="N497" s="91"/>
      <c r="O497" s="91"/>
      <c r="P497" s="91"/>
      <c r="Q497" s="91"/>
      <c r="R497" s="91"/>
      <c r="S497" s="91"/>
      <c r="T497" s="92"/>
      <c r="AT497" s="88" t="s">
        <v>202</v>
      </c>
      <c r="AU497" s="88" t="s">
        <v>84</v>
      </c>
      <c r="AV497" s="11" t="s">
        <v>84</v>
      </c>
      <c r="AW497" s="11" t="s">
        <v>41</v>
      </c>
      <c r="AX497" s="11" t="s">
        <v>77</v>
      </c>
      <c r="AY497" s="88" t="s">
        <v>193</v>
      </c>
    </row>
    <row r="498" spans="1:65" s="11" customFormat="1" x14ac:dyDescent="0.3">
      <c r="A498" s="570"/>
      <c r="B498" s="571"/>
      <c r="C498" s="570"/>
      <c r="D498" s="572" t="s">
        <v>202</v>
      </c>
      <c r="E498" s="573" t="s">
        <v>3</v>
      </c>
      <c r="F498" s="574" t="s">
        <v>922</v>
      </c>
      <c r="G498" s="570"/>
      <c r="H498" s="575">
        <v>1</v>
      </c>
      <c r="I498" s="89"/>
      <c r="J498" s="89"/>
      <c r="K498" s="570"/>
      <c r="L498" s="87"/>
      <c r="M498" s="90"/>
      <c r="N498" s="91"/>
      <c r="O498" s="91"/>
      <c r="P498" s="91"/>
      <c r="Q498" s="91"/>
      <c r="R498" s="91"/>
      <c r="S498" s="91"/>
      <c r="T498" s="92"/>
      <c r="AT498" s="88" t="s">
        <v>202</v>
      </c>
      <c r="AU498" s="88" t="s">
        <v>84</v>
      </c>
      <c r="AV498" s="11" t="s">
        <v>84</v>
      </c>
      <c r="AW498" s="11" t="s">
        <v>41</v>
      </c>
      <c r="AX498" s="11" t="s">
        <v>77</v>
      </c>
      <c r="AY498" s="88" t="s">
        <v>193</v>
      </c>
    </row>
    <row r="499" spans="1:65" s="12" customFormat="1" x14ac:dyDescent="0.3">
      <c r="A499" s="576"/>
      <c r="B499" s="577"/>
      <c r="C499" s="576"/>
      <c r="D499" s="578" t="s">
        <v>202</v>
      </c>
      <c r="E499" s="579" t="s">
        <v>3</v>
      </c>
      <c r="F499" s="580" t="s">
        <v>221</v>
      </c>
      <c r="G499" s="576"/>
      <c r="H499" s="581">
        <v>6</v>
      </c>
      <c r="I499" s="94"/>
      <c r="J499" s="94"/>
      <c r="K499" s="576"/>
      <c r="L499" s="93"/>
      <c r="M499" s="95"/>
      <c r="N499" s="96"/>
      <c r="O499" s="96"/>
      <c r="P499" s="96"/>
      <c r="Q499" s="96"/>
      <c r="R499" s="96"/>
      <c r="S499" s="96"/>
      <c r="T499" s="97"/>
      <c r="AT499" s="98" t="s">
        <v>202</v>
      </c>
      <c r="AU499" s="98" t="s">
        <v>84</v>
      </c>
      <c r="AV499" s="12" t="s">
        <v>205</v>
      </c>
      <c r="AW499" s="12" t="s">
        <v>41</v>
      </c>
      <c r="AX499" s="12" t="s">
        <v>9</v>
      </c>
      <c r="AY499" s="98" t="s">
        <v>193</v>
      </c>
    </row>
    <row r="500" spans="1:65" s="1" customFormat="1" ht="22.5" customHeight="1" x14ac:dyDescent="0.3">
      <c r="A500" s="550"/>
      <c r="B500" s="503"/>
      <c r="C500" s="564" t="s">
        <v>950</v>
      </c>
      <c r="D500" s="564" t="s">
        <v>195</v>
      </c>
      <c r="E500" s="565" t="s">
        <v>951</v>
      </c>
      <c r="F500" s="569" t="s">
        <v>952</v>
      </c>
      <c r="G500" s="567" t="s">
        <v>239</v>
      </c>
      <c r="H500" s="568">
        <v>1</v>
      </c>
      <c r="I500" s="80"/>
      <c r="J500" s="81">
        <f>ROUND(I500*H500,0)</f>
        <v>0</v>
      </c>
      <c r="K500" s="569" t="s">
        <v>199</v>
      </c>
      <c r="L500" s="21"/>
      <c r="M500" s="82" t="s">
        <v>3</v>
      </c>
      <c r="N500" s="83" t="s">
        <v>48</v>
      </c>
      <c r="O500" s="22"/>
      <c r="P500" s="84">
        <f>O500*H500</f>
        <v>0</v>
      </c>
      <c r="Q500" s="84">
        <v>2.5716550000000002E-4</v>
      </c>
      <c r="R500" s="84">
        <f>Q500*H500</f>
        <v>2.5716550000000002E-4</v>
      </c>
      <c r="S500" s="84">
        <v>0</v>
      </c>
      <c r="T500" s="85">
        <f>S500*H500</f>
        <v>0</v>
      </c>
      <c r="AR500" s="17" t="s">
        <v>281</v>
      </c>
      <c r="AT500" s="17" t="s">
        <v>195</v>
      </c>
      <c r="AU500" s="17" t="s">
        <v>84</v>
      </c>
      <c r="AY500" s="17" t="s">
        <v>193</v>
      </c>
      <c r="BE500" s="86">
        <f>IF(N500="základní",J500,0)</f>
        <v>0</v>
      </c>
      <c r="BF500" s="86">
        <f>IF(N500="snížená",J500,0)</f>
        <v>0</v>
      </c>
      <c r="BG500" s="86">
        <f>IF(N500="zákl. přenesená",J500,0)</f>
        <v>0</v>
      </c>
      <c r="BH500" s="86">
        <f>IF(N500="sníž. přenesená",J500,0)</f>
        <v>0</v>
      </c>
      <c r="BI500" s="86">
        <f>IF(N500="nulová",J500,0)</f>
        <v>0</v>
      </c>
      <c r="BJ500" s="17" t="s">
        <v>9</v>
      </c>
      <c r="BK500" s="86">
        <f>ROUND(I500*H500,0)</f>
        <v>0</v>
      </c>
      <c r="BL500" s="17" t="s">
        <v>281</v>
      </c>
      <c r="BM500" s="17" t="s">
        <v>953</v>
      </c>
    </row>
    <row r="501" spans="1:65" s="11" customFormat="1" x14ac:dyDescent="0.3">
      <c r="A501" s="570"/>
      <c r="B501" s="571"/>
      <c r="C501" s="570"/>
      <c r="D501" s="578" t="s">
        <v>202</v>
      </c>
      <c r="E501" s="585" t="s">
        <v>3</v>
      </c>
      <c r="F501" s="586" t="s">
        <v>954</v>
      </c>
      <c r="G501" s="570"/>
      <c r="H501" s="587">
        <v>1</v>
      </c>
      <c r="I501" s="89"/>
      <c r="J501" s="89"/>
      <c r="K501" s="570"/>
      <c r="L501" s="87"/>
      <c r="M501" s="90"/>
      <c r="N501" s="91"/>
      <c r="O501" s="91"/>
      <c r="P501" s="91"/>
      <c r="Q501" s="91"/>
      <c r="R501" s="91"/>
      <c r="S501" s="91"/>
      <c r="T501" s="92"/>
      <c r="AT501" s="88" t="s">
        <v>202</v>
      </c>
      <c r="AU501" s="88" t="s">
        <v>84</v>
      </c>
      <c r="AV501" s="11" t="s">
        <v>84</v>
      </c>
      <c r="AW501" s="11" t="s">
        <v>41</v>
      </c>
      <c r="AX501" s="11" t="s">
        <v>9</v>
      </c>
      <c r="AY501" s="88" t="s">
        <v>193</v>
      </c>
    </row>
    <row r="502" spans="1:65" s="1" customFormat="1" ht="22.5" customHeight="1" x14ac:dyDescent="0.3">
      <c r="A502" s="550"/>
      <c r="B502" s="503"/>
      <c r="C502" s="588" t="s">
        <v>955</v>
      </c>
      <c r="D502" s="588" t="s">
        <v>321</v>
      </c>
      <c r="E502" s="589" t="s">
        <v>956</v>
      </c>
      <c r="F502" s="590" t="s">
        <v>957</v>
      </c>
      <c r="G502" s="591" t="s">
        <v>239</v>
      </c>
      <c r="H502" s="592">
        <v>1</v>
      </c>
      <c r="I502" s="99"/>
      <c r="J502" s="100">
        <f>ROUND(I502*H502,0)</f>
        <v>0</v>
      </c>
      <c r="K502" s="566" t="s">
        <v>1443</v>
      </c>
      <c r="L502" s="101"/>
      <c r="M502" s="102" t="s">
        <v>3</v>
      </c>
      <c r="N502" s="103" t="s">
        <v>48</v>
      </c>
      <c r="O502" s="22"/>
      <c r="P502" s="84">
        <f>O502*H502</f>
        <v>0</v>
      </c>
      <c r="Q502" s="84">
        <v>3.0849999999999999E-2</v>
      </c>
      <c r="R502" s="84">
        <f>Q502*H502</f>
        <v>3.0849999999999999E-2</v>
      </c>
      <c r="S502" s="84">
        <v>0</v>
      </c>
      <c r="T502" s="85">
        <f>S502*H502</f>
        <v>0</v>
      </c>
      <c r="AR502" s="17" t="s">
        <v>373</v>
      </c>
      <c r="AT502" s="17" t="s">
        <v>321</v>
      </c>
      <c r="AU502" s="17" t="s">
        <v>84</v>
      </c>
      <c r="AY502" s="17" t="s">
        <v>193</v>
      </c>
      <c r="BE502" s="86">
        <f>IF(N502="základní",J502,0)</f>
        <v>0</v>
      </c>
      <c r="BF502" s="86">
        <f>IF(N502="snížená",J502,0)</f>
        <v>0</v>
      </c>
      <c r="BG502" s="86">
        <f>IF(N502="zákl. přenesená",J502,0)</f>
        <v>0</v>
      </c>
      <c r="BH502" s="86">
        <f>IF(N502="sníž. přenesená",J502,0)</f>
        <v>0</v>
      </c>
      <c r="BI502" s="86">
        <f>IF(N502="nulová",J502,0)</f>
        <v>0</v>
      </c>
      <c r="BJ502" s="17" t="s">
        <v>9</v>
      </c>
      <c r="BK502" s="86">
        <f>ROUND(I502*H502,0)</f>
        <v>0</v>
      </c>
      <c r="BL502" s="17" t="s">
        <v>281</v>
      </c>
      <c r="BM502" s="17" t="s">
        <v>958</v>
      </c>
    </row>
    <row r="503" spans="1:65" s="11" customFormat="1" x14ac:dyDescent="0.3">
      <c r="A503" s="570"/>
      <c r="B503" s="571"/>
      <c r="C503" s="570"/>
      <c r="D503" s="578" t="s">
        <v>202</v>
      </c>
      <c r="E503" s="585" t="s">
        <v>3</v>
      </c>
      <c r="F503" s="586" t="s">
        <v>959</v>
      </c>
      <c r="G503" s="570"/>
      <c r="H503" s="587">
        <v>1</v>
      </c>
      <c r="I503" s="89"/>
      <c r="J503" s="89"/>
      <c r="K503" s="570"/>
      <c r="L503" s="87"/>
      <c r="M503" s="90"/>
      <c r="N503" s="91"/>
      <c r="O503" s="91"/>
      <c r="P503" s="91"/>
      <c r="Q503" s="91"/>
      <c r="R503" s="91"/>
      <c r="S503" s="91"/>
      <c r="T503" s="92"/>
      <c r="AT503" s="88" t="s">
        <v>202</v>
      </c>
      <c r="AU503" s="88" t="s">
        <v>84</v>
      </c>
      <c r="AV503" s="11" t="s">
        <v>84</v>
      </c>
      <c r="AW503" s="11" t="s">
        <v>41</v>
      </c>
      <c r="AX503" s="11" t="s">
        <v>9</v>
      </c>
      <c r="AY503" s="88" t="s">
        <v>193</v>
      </c>
    </row>
    <row r="504" spans="1:65" s="1" customFormat="1" ht="22.5" customHeight="1" x14ac:dyDescent="0.3">
      <c r="A504" s="550"/>
      <c r="B504" s="503"/>
      <c r="C504" s="588" t="s">
        <v>960</v>
      </c>
      <c r="D504" s="588" t="s">
        <v>321</v>
      </c>
      <c r="E504" s="589" t="s">
        <v>961</v>
      </c>
      <c r="F504" s="590" t="s">
        <v>962</v>
      </c>
      <c r="G504" s="591" t="s">
        <v>239</v>
      </c>
      <c r="H504" s="592">
        <v>1</v>
      </c>
      <c r="I504" s="99"/>
      <c r="J504" s="100">
        <f>ROUND(I504*H504,0)</f>
        <v>0</v>
      </c>
      <c r="K504" s="590" t="s">
        <v>199</v>
      </c>
      <c r="L504" s="101"/>
      <c r="M504" s="102" t="s">
        <v>3</v>
      </c>
      <c r="N504" s="103" t="s">
        <v>48</v>
      </c>
      <c r="O504" s="22"/>
      <c r="P504" s="84">
        <f>O504*H504</f>
        <v>0</v>
      </c>
      <c r="Q504" s="84">
        <v>6.3E-3</v>
      </c>
      <c r="R504" s="84">
        <f>Q504*H504</f>
        <v>6.3E-3</v>
      </c>
      <c r="S504" s="84">
        <v>0</v>
      </c>
      <c r="T504" s="85">
        <f>S504*H504</f>
        <v>0</v>
      </c>
      <c r="AR504" s="17" t="s">
        <v>373</v>
      </c>
      <c r="AT504" s="17" t="s">
        <v>321</v>
      </c>
      <c r="AU504" s="17" t="s">
        <v>84</v>
      </c>
      <c r="AY504" s="17" t="s">
        <v>193</v>
      </c>
      <c r="BE504" s="86">
        <f>IF(N504="základní",J504,0)</f>
        <v>0</v>
      </c>
      <c r="BF504" s="86">
        <f>IF(N504="snížená",J504,0)</f>
        <v>0</v>
      </c>
      <c r="BG504" s="86">
        <f>IF(N504="zákl. přenesená",J504,0)</f>
        <v>0</v>
      </c>
      <c r="BH504" s="86">
        <f>IF(N504="sníž. přenesená",J504,0)</f>
        <v>0</v>
      </c>
      <c r="BI504" s="86">
        <f>IF(N504="nulová",J504,0)</f>
        <v>0</v>
      </c>
      <c r="BJ504" s="17" t="s">
        <v>9</v>
      </c>
      <c r="BK504" s="86">
        <f>ROUND(I504*H504,0)</f>
        <v>0</v>
      </c>
      <c r="BL504" s="17" t="s">
        <v>281</v>
      </c>
      <c r="BM504" s="17" t="s">
        <v>963</v>
      </c>
    </row>
    <row r="505" spans="1:65" s="11" customFormat="1" x14ac:dyDescent="0.3">
      <c r="A505" s="570"/>
      <c r="B505" s="571"/>
      <c r="C505" s="570"/>
      <c r="D505" s="578" t="s">
        <v>202</v>
      </c>
      <c r="E505" s="585" t="s">
        <v>3</v>
      </c>
      <c r="F505" s="586" t="s">
        <v>954</v>
      </c>
      <c r="G505" s="570"/>
      <c r="H505" s="587">
        <v>1</v>
      </c>
      <c r="I505" s="89"/>
      <c r="J505" s="89"/>
      <c r="K505" s="570"/>
      <c r="L505" s="87"/>
      <c r="M505" s="90"/>
      <c r="N505" s="91"/>
      <c r="O505" s="91"/>
      <c r="P505" s="91"/>
      <c r="Q505" s="91"/>
      <c r="R505" s="91"/>
      <c r="S505" s="91"/>
      <c r="T505" s="92"/>
      <c r="AT505" s="88" t="s">
        <v>202</v>
      </c>
      <c r="AU505" s="88" t="s">
        <v>84</v>
      </c>
      <c r="AV505" s="11" t="s">
        <v>84</v>
      </c>
      <c r="AW505" s="11" t="s">
        <v>41</v>
      </c>
      <c r="AX505" s="11" t="s">
        <v>9</v>
      </c>
      <c r="AY505" s="88" t="s">
        <v>193</v>
      </c>
    </row>
    <row r="506" spans="1:65" s="1" customFormat="1" ht="22.5" customHeight="1" x14ac:dyDescent="0.3">
      <c r="A506" s="550"/>
      <c r="B506" s="503"/>
      <c r="C506" s="564" t="s">
        <v>964</v>
      </c>
      <c r="D506" s="564" t="s">
        <v>195</v>
      </c>
      <c r="E506" s="565" t="s">
        <v>965</v>
      </c>
      <c r="F506" s="569" t="s">
        <v>966</v>
      </c>
      <c r="G506" s="567" t="s">
        <v>239</v>
      </c>
      <c r="H506" s="568">
        <v>7</v>
      </c>
      <c r="I506" s="80"/>
      <c r="J506" s="81">
        <f>ROUND(I506*H506,0)</f>
        <v>0</v>
      </c>
      <c r="K506" s="569" t="s">
        <v>199</v>
      </c>
      <c r="L506" s="21"/>
      <c r="M506" s="82" t="s">
        <v>3</v>
      </c>
      <c r="N506" s="83" t="s">
        <v>48</v>
      </c>
      <c r="O506" s="22"/>
      <c r="P506" s="84">
        <f>O506*H506</f>
        <v>0</v>
      </c>
      <c r="Q506" s="84">
        <v>2.5420180000000002E-4</v>
      </c>
      <c r="R506" s="84">
        <f>Q506*H506</f>
        <v>1.7794126000000002E-3</v>
      </c>
      <c r="S506" s="84">
        <v>0</v>
      </c>
      <c r="T506" s="85">
        <f>S506*H506</f>
        <v>0</v>
      </c>
      <c r="AR506" s="17" t="s">
        <v>281</v>
      </c>
      <c r="AT506" s="17" t="s">
        <v>195</v>
      </c>
      <c r="AU506" s="17" t="s">
        <v>84</v>
      </c>
      <c r="AY506" s="17" t="s">
        <v>193</v>
      </c>
      <c r="BE506" s="86">
        <f>IF(N506="základní",J506,0)</f>
        <v>0</v>
      </c>
      <c r="BF506" s="86">
        <f>IF(N506="snížená",J506,0)</f>
        <v>0</v>
      </c>
      <c r="BG506" s="86">
        <f>IF(N506="zákl. přenesená",J506,0)</f>
        <v>0</v>
      </c>
      <c r="BH506" s="86">
        <f>IF(N506="sníž. přenesená",J506,0)</f>
        <v>0</v>
      </c>
      <c r="BI506" s="86">
        <f>IF(N506="nulová",J506,0)</f>
        <v>0</v>
      </c>
      <c r="BJ506" s="17" t="s">
        <v>9</v>
      </c>
      <c r="BK506" s="86">
        <f>ROUND(I506*H506,0)</f>
        <v>0</v>
      </c>
      <c r="BL506" s="17" t="s">
        <v>281</v>
      </c>
      <c r="BM506" s="17" t="s">
        <v>967</v>
      </c>
    </row>
    <row r="507" spans="1:65" s="11" customFormat="1" x14ac:dyDescent="0.3">
      <c r="A507" s="570"/>
      <c r="B507" s="571"/>
      <c r="C507" s="570"/>
      <c r="D507" s="578" t="s">
        <v>202</v>
      </c>
      <c r="E507" s="585" t="s">
        <v>3</v>
      </c>
      <c r="F507" s="586" t="s">
        <v>968</v>
      </c>
      <c r="G507" s="570"/>
      <c r="H507" s="587">
        <v>7</v>
      </c>
      <c r="I507" s="89"/>
      <c r="J507" s="89"/>
      <c r="K507" s="570"/>
      <c r="L507" s="87"/>
      <c r="M507" s="90"/>
      <c r="N507" s="91"/>
      <c r="O507" s="91"/>
      <c r="P507" s="91"/>
      <c r="Q507" s="91"/>
      <c r="R507" s="91"/>
      <c r="S507" s="91"/>
      <c r="T507" s="92"/>
      <c r="AT507" s="88" t="s">
        <v>202</v>
      </c>
      <c r="AU507" s="88" t="s">
        <v>84</v>
      </c>
      <c r="AV507" s="11" t="s">
        <v>84</v>
      </c>
      <c r="AW507" s="11" t="s">
        <v>41</v>
      </c>
      <c r="AX507" s="11" t="s">
        <v>9</v>
      </c>
      <c r="AY507" s="88" t="s">
        <v>193</v>
      </c>
    </row>
    <row r="508" spans="1:65" s="1" customFormat="1" ht="22.5" customHeight="1" x14ac:dyDescent="0.3">
      <c r="A508" s="550"/>
      <c r="B508" s="503"/>
      <c r="C508" s="588" t="s">
        <v>969</v>
      </c>
      <c r="D508" s="588" t="s">
        <v>321</v>
      </c>
      <c r="E508" s="589" t="s">
        <v>970</v>
      </c>
      <c r="F508" s="590" t="s">
        <v>971</v>
      </c>
      <c r="G508" s="591" t="s">
        <v>239</v>
      </c>
      <c r="H508" s="592">
        <v>7</v>
      </c>
      <c r="I508" s="99"/>
      <c r="J508" s="100">
        <f>ROUND(I508*H508,0)</f>
        <v>0</v>
      </c>
      <c r="K508" s="566" t="s">
        <v>1443</v>
      </c>
      <c r="L508" s="101"/>
      <c r="M508" s="102" t="s">
        <v>3</v>
      </c>
      <c r="N508" s="103" t="s">
        <v>48</v>
      </c>
      <c r="O508" s="22"/>
      <c r="P508" s="84">
        <f>O508*H508</f>
        <v>0</v>
      </c>
      <c r="Q508" s="84">
        <v>3.4799999999999998E-2</v>
      </c>
      <c r="R508" s="84">
        <f>Q508*H508</f>
        <v>0.24359999999999998</v>
      </c>
      <c r="S508" s="84">
        <v>0</v>
      </c>
      <c r="T508" s="85">
        <f>S508*H508</f>
        <v>0</v>
      </c>
      <c r="AR508" s="17" t="s">
        <v>373</v>
      </c>
      <c r="AT508" s="17" t="s">
        <v>321</v>
      </c>
      <c r="AU508" s="17" t="s">
        <v>84</v>
      </c>
      <c r="AY508" s="17" t="s">
        <v>193</v>
      </c>
      <c r="BE508" s="86">
        <f>IF(N508="základní",J508,0)</f>
        <v>0</v>
      </c>
      <c r="BF508" s="86">
        <f>IF(N508="snížená",J508,0)</f>
        <v>0</v>
      </c>
      <c r="BG508" s="86">
        <f>IF(N508="zákl. přenesená",J508,0)</f>
        <v>0</v>
      </c>
      <c r="BH508" s="86">
        <f>IF(N508="sníž. přenesená",J508,0)</f>
        <v>0</v>
      </c>
      <c r="BI508" s="86">
        <f>IF(N508="nulová",J508,0)</f>
        <v>0</v>
      </c>
      <c r="BJ508" s="17" t="s">
        <v>9</v>
      </c>
      <c r="BK508" s="86">
        <f>ROUND(I508*H508,0)</f>
        <v>0</v>
      </c>
      <c r="BL508" s="17" t="s">
        <v>281</v>
      </c>
      <c r="BM508" s="17" t="s">
        <v>972</v>
      </c>
    </row>
    <row r="509" spans="1:65" s="11" customFormat="1" x14ac:dyDescent="0.3">
      <c r="A509" s="570"/>
      <c r="B509" s="571"/>
      <c r="C509" s="570"/>
      <c r="D509" s="578" t="s">
        <v>202</v>
      </c>
      <c r="E509" s="585" t="s">
        <v>3</v>
      </c>
      <c r="F509" s="586" t="s">
        <v>973</v>
      </c>
      <c r="G509" s="570"/>
      <c r="H509" s="587">
        <v>7</v>
      </c>
      <c r="I509" s="89"/>
      <c r="J509" s="89"/>
      <c r="K509" s="570"/>
      <c r="L509" s="87"/>
      <c r="M509" s="90"/>
      <c r="N509" s="91"/>
      <c r="O509" s="91"/>
      <c r="P509" s="91"/>
      <c r="Q509" s="91"/>
      <c r="R509" s="91"/>
      <c r="S509" s="91"/>
      <c r="T509" s="92"/>
      <c r="AT509" s="88" t="s">
        <v>202</v>
      </c>
      <c r="AU509" s="88" t="s">
        <v>84</v>
      </c>
      <c r="AV509" s="11" t="s">
        <v>84</v>
      </c>
      <c r="AW509" s="11" t="s">
        <v>41</v>
      </c>
      <c r="AX509" s="11" t="s">
        <v>9</v>
      </c>
      <c r="AY509" s="88" t="s">
        <v>193</v>
      </c>
    </row>
    <row r="510" spans="1:65" s="1" customFormat="1" ht="22.5" customHeight="1" x14ac:dyDescent="0.3">
      <c r="A510" s="550"/>
      <c r="B510" s="503"/>
      <c r="C510" s="588" t="s">
        <v>974</v>
      </c>
      <c r="D510" s="588" t="s">
        <v>321</v>
      </c>
      <c r="E510" s="589" t="s">
        <v>975</v>
      </c>
      <c r="F510" s="590" t="s">
        <v>976</v>
      </c>
      <c r="G510" s="591" t="s">
        <v>239</v>
      </c>
      <c r="H510" s="592">
        <v>7</v>
      </c>
      <c r="I510" s="99"/>
      <c r="J510" s="100">
        <f>ROUND(I510*H510,0)</f>
        <v>0</v>
      </c>
      <c r="K510" s="590" t="s">
        <v>199</v>
      </c>
      <c r="L510" s="101"/>
      <c r="M510" s="102" t="s">
        <v>3</v>
      </c>
      <c r="N510" s="103" t="s">
        <v>48</v>
      </c>
      <c r="O510" s="22"/>
      <c r="P510" s="84">
        <f>O510*H510</f>
        <v>0</v>
      </c>
      <c r="Q510" s="84">
        <v>6.8999999999999999E-3</v>
      </c>
      <c r="R510" s="84">
        <f>Q510*H510</f>
        <v>4.8299999999999996E-2</v>
      </c>
      <c r="S510" s="84">
        <v>0</v>
      </c>
      <c r="T510" s="85">
        <f>S510*H510</f>
        <v>0</v>
      </c>
      <c r="AR510" s="17" t="s">
        <v>373</v>
      </c>
      <c r="AT510" s="17" t="s">
        <v>321</v>
      </c>
      <c r="AU510" s="17" t="s">
        <v>84</v>
      </c>
      <c r="AY510" s="17" t="s">
        <v>193</v>
      </c>
      <c r="BE510" s="86">
        <f>IF(N510="základní",J510,0)</f>
        <v>0</v>
      </c>
      <c r="BF510" s="86">
        <f>IF(N510="snížená",J510,0)</f>
        <v>0</v>
      </c>
      <c r="BG510" s="86">
        <f>IF(N510="zákl. přenesená",J510,0)</f>
        <v>0</v>
      </c>
      <c r="BH510" s="86">
        <f>IF(N510="sníž. přenesená",J510,0)</f>
        <v>0</v>
      </c>
      <c r="BI510" s="86">
        <f>IF(N510="nulová",J510,0)</f>
        <v>0</v>
      </c>
      <c r="BJ510" s="17" t="s">
        <v>9</v>
      </c>
      <c r="BK510" s="86">
        <f>ROUND(I510*H510,0)</f>
        <v>0</v>
      </c>
      <c r="BL510" s="17" t="s">
        <v>281</v>
      </c>
      <c r="BM510" s="17" t="s">
        <v>977</v>
      </c>
    </row>
    <row r="511" spans="1:65" s="11" customFormat="1" x14ac:dyDescent="0.3">
      <c r="A511" s="570"/>
      <c r="B511" s="571"/>
      <c r="C511" s="570"/>
      <c r="D511" s="578" t="s">
        <v>202</v>
      </c>
      <c r="E511" s="585" t="s">
        <v>3</v>
      </c>
      <c r="F511" s="586" t="s">
        <v>968</v>
      </c>
      <c r="G511" s="570"/>
      <c r="H511" s="587">
        <v>7</v>
      </c>
      <c r="I511" s="89"/>
      <c r="J511" s="89"/>
      <c r="K511" s="570"/>
      <c r="L511" s="87"/>
      <c r="M511" s="90"/>
      <c r="N511" s="91"/>
      <c r="O511" s="91"/>
      <c r="P511" s="91"/>
      <c r="Q511" s="91"/>
      <c r="R511" s="91"/>
      <c r="S511" s="91"/>
      <c r="T511" s="92"/>
      <c r="AT511" s="88" t="s">
        <v>202</v>
      </c>
      <c r="AU511" s="88" t="s">
        <v>84</v>
      </c>
      <c r="AV511" s="11" t="s">
        <v>84</v>
      </c>
      <c r="AW511" s="11" t="s">
        <v>41</v>
      </c>
      <c r="AX511" s="11" t="s">
        <v>9</v>
      </c>
      <c r="AY511" s="88" t="s">
        <v>193</v>
      </c>
    </row>
    <row r="512" spans="1:65" s="1" customFormat="1" ht="22.5" customHeight="1" x14ac:dyDescent="0.3">
      <c r="A512" s="550"/>
      <c r="B512" s="503"/>
      <c r="C512" s="564" t="s">
        <v>978</v>
      </c>
      <c r="D512" s="564" t="s">
        <v>195</v>
      </c>
      <c r="E512" s="565" t="s">
        <v>979</v>
      </c>
      <c r="F512" s="569" t="s">
        <v>980</v>
      </c>
      <c r="G512" s="567" t="s">
        <v>239</v>
      </c>
      <c r="H512" s="568">
        <v>7</v>
      </c>
      <c r="I512" s="80"/>
      <c r="J512" s="81">
        <f>ROUND(I512*H512,0)</f>
        <v>0</v>
      </c>
      <c r="K512" s="569" t="s">
        <v>199</v>
      </c>
      <c r="L512" s="21"/>
      <c r="M512" s="82" t="s">
        <v>3</v>
      </c>
      <c r="N512" s="83" t="s">
        <v>48</v>
      </c>
      <c r="O512" s="22"/>
      <c r="P512" s="84">
        <f>O512*H512</f>
        <v>0</v>
      </c>
      <c r="Q512" s="84">
        <v>0</v>
      </c>
      <c r="R512" s="84">
        <f>Q512*H512</f>
        <v>0</v>
      </c>
      <c r="S512" s="84">
        <v>4.1700000000000001E-2</v>
      </c>
      <c r="T512" s="85">
        <f>S512*H512</f>
        <v>0.29189999999999999</v>
      </c>
      <c r="AR512" s="17" t="s">
        <v>281</v>
      </c>
      <c r="AT512" s="17" t="s">
        <v>195</v>
      </c>
      <c r="AU512" s="17" t="s">
        <v>84</v>
      </c>
      <c r="AY512" s="17" t="s">
        <v>193</v>
      </c>
      <c r="BE512" s="86">
        <f>IF(N512="základní",J512,0)</f>
        <v>0</v>
      </c>
      <c r="BF512" s="86">
        <f>IF(N512="snížená",J512,0)</f>
        <v>0</v>
      </c>
      <c r="BG512" s="86">
        <f>IF(N512="zákl. přenesená",J512,0)</f>
        <v>0</v>
      </c>
      <c r="BH512" s="86">
        <f>IF(N512="sníž. přenesená",J512,0)</f>
        <v>0</v>
      </c>
      <c r="BI512" s="86">
        <f>IF(N512="nulová",J512,0)</f>
        <v>0</v>
      </c>
      <c r="BJ512" s="17" t="s">
        <v>9</v>
      </c>
      <c r="BK512" s="86">
        <f>ROUND(I512*H512,0)</f>
        <v>0</v>
      </c>
      <c r="BL512" s="17" t="s">
        <v>281</v>
      </c>
      <c r="BM512" s="17" t="s">
        <v>981</v>
      </c>
    </row>
    <row r="513" spans="1:65" s="11" customFormat="1" x14ac:dyDescent="0.3">
      <c r="A513" s="570"/>
      <c r="B513" s="571"/>
      <c r="C513" s="570"/>
      <c r="D513" s="578" t="s">
        <v>202</v>
      </c>
      <c r="E513" s="585" t="s">
        <v>3</v>
      </c>
      <c r="F513" s="586" t="s">
        <v>236</v>
      </c>
      <c r="G513" s="570"/>
      <c r="H513" s="587">
        <v>7</v>
      </c>
      <c r="I513" s="89"/>
      <c r="J513" s="89"/>
      <c r="K513" s="570"/>
      <c r="L513" s="87"/>
      <c r="M513" s="90"/>
      <c r="N513" s="91"/>
      <c r="O513" s="91"/>
      <c r="P513" s="91"/>
      <c r="Q513" s="91"/>
      <c r="R513" s="91"/>
      <c r="S513" s="91"/>
      <c r="T513" s="92"/>
      <c r="AT513" s="88" t="s">
        <v>202</v>
      </c>
      <c r="AU513" s="88" t="s">
        <v>84</v>
      </c>
      <c r="AV513" s="11" t="s">
        <v>84</v>
      </c>
      <c r="AW513" s="11" t="s">
        <v>41</v>
      </c>
      <c r="AX513" s="11" t="s">
        <v>9</v>
      </c>
      <c r="AY513" s="88" t="s">
        <v>193</v>
      </c>
    </row>
    <row r="514" spans="1:65" s="1" customFormat="1" ht="22.5" customHeight="1" x14ac:dyDescent="0.3">
      <c r="A514" s="550"/>
      <c r="B514" s="503"/>
      <c r="C514" s="564" t="s">
        <v>982</v>
      </c>
      <c r="D514" s="564" t="s">
        <v>195</v>
      </c>
      <c r="E514" s="565" t="s">
        <v>983</v>
      </c>
      <c r="F514" s="569" t="s">
        <v>984</v>
      </c>
      <c r="G514" s="567" t="s">
        <v>239</v>
      </c>
      <c r="H514" s="568">
        <v>5</v>
      </c>
      <c r="I514" s="80"/>
      <c r="J514" s="81">
        <f>ROUND(I514*H514,0)</f>
        <v>0</v>
      </c>
      <c r="K514" s="569" t="s">
        <v>199</v>
      </c>
      <c r="L514" s="21"/>
      <c r="M514" s="82" t="s">
        <v>3</v>
      </c>
      <c r="N514" s="83" t="s">
        <v>48</v>
      </c>
      <c r="O514" s="22"/>
      <c r="P514" s="84">
        <f>O514*H514</f>
        <v>0</v>
      </c>
      <c r="Q514" s="84">
        <v>0</v>
      </c>
      <c r="R514" s="84">
        <f>Q514*H514</f>
        <v>0</v>
      </c>
      <c r="S514" s="84">
        <v>0</v>
      </c>
      <c r="T514" s="85">
        <f>S514*H514</f>
        <v>0</v>
      </c>
      <c r="AR514" s="17" t="s">
        <v>281</v>
      </c>
      <c r="AT514" s="17" t="s">
        <v>195</v>
      </c>
      <c r="AU514" s="17" t="s">
        <v>84</v>
      </c>
      <c r="AY514" s="17" t="s">
        <v>193</v>
      </c>
      <c r="BE514" s="86">
        <f>IF(N514="základní",J514,0)</f>
        <v>0</v>
      </c>
      <c r="BF514" s="86">
        <f>IF(N514="snížená",J514,0)</f>
        <v>0</v>
      </c>
      <c r="BG514" s="86">
        <f>IF(N514="zákl. přenesená",J514,0)</f>
        <v>0</v>
      </c>
      <c r="BH514" s="86">
        <f>IF(N514="sníž. přenesená",J514,0)</f>
        <v>0</v>
      </c>
      <c r="BI514" s="86">
        <f>IF(N514="nulová",J514,0)</f>
        <v>0</v>
      </c>
      <c r="BJ514" s="17" t="s">
        <v>9</v>
      </c>
      <c r="BK514" s="86">
        <f>ROUND(I514*H514,0)</f>
        <v>0</v>
      </c>
      <c r="BL514" s="17" t="s">
        <v>281</v>
      </c>
      <c r="BM514" s="17" t="s">
        <v>985</v>
      </c>
    </row>
    <row r="515" spans="1:65" s="11" customFormat="1" x14ac:dyDescent="0.3">
      <c r="A515" s="570"/>
      <c r="B515" s="571"/>
      <c r="C515" s="570"/>
      <c r="D515" s="572" t="s">
        <v>202</v>
      </c>
      <c r="E515" s="573" t="s">
        <v>3</v>
      </c>
      <c r="F515" s="574" t="s">
        <v>986</v>
      </c>
      <c r="G515" s="570"/>
      <c r="H515" s="575">
        <v>4</v>
      </c>
      <c r="I515" s="89"/>
      <c r="J515" s="89"/>
      <c r="K515" s="570"/>
      <c r="L515" s="87"/>
      <c r="M515" s="90"/>
      <c r="N515" s="91"/>
      <c r="O515" s="91"/>
      <c r="P515" s="91"/>
      <c r="Q515" s="91"/>
      <c r="R515" s="91"/>
      <c r="S515" s="91"/>
      <c r="T515" s="92"/>
      <c r="AT515" s="88" t="s">
        <v>202</v>
      </c>
      <c r="AU515" s="88" t="s">
        <v>84</v>
      </c>
      <c r="AV515" s="11" t="s">
        <v>84</v>
      </c>
      <c r="AW515" s="11" t="s">
        <v>41</v>
      </c>
      <c r="AX515" s="11" t="s">
        <v>77</v>
      </c>
      <c r="AY515" s="88" t="s">
        <v>193</v>
      </c>
    </row>
    <row r="516" spans="1:65" s="11" customFormat="1" x14ac:dyDescent="0.3">
      <c r="A516" s="570"/>
      <c r="B516" s="571"/>
      <c r="C516" s="570"/>
      <c r="D516" s="572" t="s">
        <v>202</v>
      </c>
      <c r="E516" s="573" t="s">
        <v>3</v>
      </c>
      <c r="F516" s="574" t="s">
        <v>987</v>
      </c>
      <c r="G516" s="570"/>
      <c r="H516" s="575">
        <v>1</v>
      </c>
      <c r="I516" s="89"/>
      <c r="J516" s="89"/>
      <c r="K516" s="570"/>
      <c r="L516" s="87"/>
      <c r="M516" s="90"/>
      <c r="N516" s="91"/>
      <c r="O516" s="91"/>
      <c r="P516" s="91"/>
      <c r="Q516" s="91"/>
      <c r="R516" s="91"/>
      <c r="S516" s="91"/>
      <c r="T516" s="92"/>
      <c r="AT516" s="88" t="s">
        <v>202</v>
      </c>
      <c r="AU516" s="88" t="s">
        <v>84</v>
      </c>
      <c r="AV516" s="11" t="s">
        <v>84</v>
      </c>
      <c r="AW516" s="11" t="s">
        <v>41</v>
      </c>
      <c r="AX516" s="11" t="s">
        <v>77</v>
      </c>
      <c r="AY516" s="88" t="s">
        <v>193</v>
      </c>
    </row>
    <row r="517" spans="1:65" s="12" customFormat="1" x14ac:dyDescent="0.3">
      <c r="A517" s="576"/>
      <c r="B517" s="577"/>
      <c r="C517" s="576"/>
      <c r="D517" s="578" t="s">
        <v>202</v>
      </c>
      <c r="E517" s="579" t="s">
        <v>3</v>
      </c>
      <c r="F517" s="580" t="s">
        <v>221</v>
      </c>
      <c r="G517" s="576"/>
      <c r="H517" s="581">
        <v>5</v>
      </c>
      <c r="I517" s="94"/>
      <c r="J517" s="94"/>
      <c r="K517" s="576"/>
      <c r="L517" s="93"/>
      <c r="M517" s="95"/>
      <c r="N517" s="96"/>
      <c r="O517" s="96"/>
      <c r="P517" s="96"/>
      <c r="Q517" s="96"/>
      <c r="R517" s="96"/>
      <c r="S517" s="96"/>
      <c r="T517" s="97"/>
      <c r="AT517" s="98" t="s">
        <v>202</v>
      </c>
      <c r="AU517" s="98" t="s">
        <v>84</v>
      </c>
      <c r="AV517" s="12" t="s">
        <v>205</v>
      </c>
      <c r="AW517" s="12" t="s">
        <v>41</v>
      </c>
      <c r="AX517" s="12" t="s">
        <v>9</v>
      </c>
      <c r="AY517" s="98" t="s">
        <v>193</v>
      </c>
    </row>
    <row r="518" spans="1:65" s="1" customFormat="1" ht="22.5" customHeight="1" x14ac:dyDescent="0.3">
      <c r="A518" s="550"/>
      <c r="B518" s="503"/>
      <c r="C518" s="588" t="s">
        <v>988</v>
      </c>
      <c r="D518" s="588" t="s">
        <v>321</v>
      </c>
      <c r="E518" s="589" t="s">
        <v>989</v>
      </c>
      <c r="F518" s="590" t="s">
        <v>990</v>
      </c>
      <c r="G518" s="591" t="s">
        <v>232</v>
      </c>
      <c r="H518" s="592">
        <v>7.74</v>
      </c>
      <c r="I518" s="99"/>
      <c r="J518" s="100">
        <f>ROUND(I518*H518,0)</f>
        <v>0</v>
      </c>
      <c r="K518" s="590" t="s">
        <v>199</v>
      </c>
      <c r="L518" s="101"/>
      <c r="M518" s="102" t="s">
        <v>3</v>
      </c>
      <c r="N518" s="103" t="s">
        <v>48</v>
      </c>
      <c r="O518" s="22"/>
      <c r="P518" s="84">
        <f>O518*H518</f>
        <v>0</v>
      </c>
      <c r="Q518" s="84">
        <v>1.5E-3</v>
      </c>
      <c r="R518" s="84">
        <f>Q518*H518</f>
        <v>1.1610000000000001E-2</v>
      </c>
      <c r="S518" s="84">
        <v>0</v>
      </c>
      <c r="T518" s="85">
        <f>S518*H518</f>
        <v>0</v>
      </c>
      <c r="AR518" s="17" t="s">
        <v>373</v>
      </c>
      <c r="AT518" s="17" t="s">
        <v>321</v>
      </c>
      <c r="AU518" s="17" t="s">
        <v>84</v>
      </c>
      <c r="AY518" s="17" t="s">
        <v>193</v>
      </c>
      <c r="BE518" s="86">
        <f>IF(N518="základní",J518,0)</f>
        <v>0</v>
      </c>
      <c r="BF518" s="86">
        <f>IF(N518="snížená",J518,0)</f>
        <v>0</v>
      </c>
      <c r="BG518" s="86">
        <f>IF(N518="zákl. přenesená",J518,0)</f>
        <v>0</v>
      </c>
      <c r="BH518" s="86">
        <f>IF(N518="sníž. přenesená",J518,0)</f>
        <v>0</v>
      </c>
      <c r="BI518" s="86">
        <f>IF(N518="nulová",J518,0)</f>
        <v>0</v>
      </c>
      <c r="BJ518" s="17" t="s">
        <v>9</v>
      </c>
      <c r="BK518" s="86">
        <f>ROUND(I518*H518,0)</f>
        <v>0</v>
      </c>
      <c r="BL518" s="17" t="s">
        <v>281</v>
      </c>
      <c r="BM518" s="17" t="s">
        <v>991</v>
      </c>
    </row>
    <row r="519" spans="1:65" s="11" customFormat="1" x14ac:dyDescent="0.3">
      <c r="A519" s="570"/>
      <c r="B519" s="571"/>
      <c r="C519" s="570"/>
      <c r="D519" s="572" t="s">
        <v>202</v>
      </c>
      <c r="E519" s="573" t="s">
        <v>3</v>
      </c>
      <c r="F519" s="574" t="s">
        <v>992</v>
      </c>
      <c r="G519" s="570"/>
      <c r="H519" s="575">
        <v>6.24</v>
      </c>
      <c r="I519" s="89"/>
      <c r="J519" s="89"/>
      <c r="K519" s="570"/>
      <c r="L519" s="87"/>
      <c r="M519" s="90"/>
      <c r="N519" s="91"/>
      <c r="O519" s="91"/>
      <c r="P519" s="91"/>
      <c r="Q519" s="91"/>
      <c r="R519" s="91"/>
      <c r="S519" s="91"/>
      <c r="T519" s="92"/>
      <c r="AT519" s="88" t="s">
        <v>202</v>
      </c>
      <c r="AU519" s="88" t="s">
        <v>84</v>
      </c>
      <c r="AV519" s="11" t="s">
        <v>84</v>
      </c>
      <c r="AW519" s="11" t="s">
        <v>41</v>
      </c>
      <c r="AX519" s="11" t="s">
        <v>77</v>
      </c>
      <c r="AY519" s="88" t="s">
        <v>193</v>
      </c>
    </row>
    <row r="520" spans="1:65" s="11" customFormat="1" x14ac:dyDescent="0.3">
      <c r="A520" s="570"/>
      <c r="B520" s="571"/>
      <c r="C520" s="570"/>
      <c r="D520" s="572" t="s">
        <v>202</v>
      </c>
      <c r="E520" s="573" t="s">
        <v>3</v>
      </c>
      <c r="F520" s="574" t="s">
        <v>993</v>
      </c>
      <c r="G520" s="570"/>
      <c r="H520" s="575">
        <v>1.5</v>
      </c>
      <c r="I520" s="89"/>
      <c r="J520" s="89"/>
      <c r="K520" s="570"/>
      <c r="L520" s="87"/>
      <c r="M520" s="90"/>
      <c r="N520" s="91"/>
      <c r="O520" s="91"/>
      <c r="P520" s="91"/>
      <c r="Q520" s="91"/>
      <c r="R520" s="91"/>
      <c r="S520" s="91"/>
      <c r="T520" s="92"/>
      <c r="AT520" s="88" t="s">
        <v>202</v>
      </c>
      <c r="AU520" s="88" t="s">
        <v>84</v>
      </c>
      <c r="AV520" s="11" t="s">
        <v>84</v>
      </c>
      <c r="AW520" s="11" t="s">
        <v>41</v>
      </c>
      <c r="AX520" s="11" t="s">
        <v>77</v>
      </c>
      <c r="AY520" s="88" t="s">
        <v>193</v>
      </c>
    </row>
    <row r="521" spans="1:65" s="12" customFormat="1" x14ac:dyDescent="0.3">
      <c r="A521" s="576"/>
      <c r="B521" s="577"/>
      <c r="C521" s="576"/>
      <c r="D521" s="578" t="s">
        <v>202</v>
      </c>
      <c r="E521" s="579" t="s">
        <v>3</v>
      </c>
      <c r="F521" s="580" t="s">
        <v>994</v>
      </c>
      <c r="G521" s="576"/>
      <c r="H521" s="581">
        <v>7.74</v>
      </c>
      <c r="I521" s="94"/>
      <c r="J521" s="94"/>
      <c r="K521" s="576"/>
      <c r="L521" s="93"/>
      <c r="M521" s="95"/>
      <c r="N521" s="96"/>
      <c r="O521" s="96"/>
      <c r="P521" s="96"/>
      <c r="Q521" s="96"/>
      <c r="R521" s="96"/>
      <c r="S521" s="96"/>
      <c r="T521" s="97"/>
      <c r="AT521" s="98" t="s">
        <v>202</v>
      </c>
      <c r="AU521" s="98" t="s">
        <v>84</v>
      </c>
      <c r="AV521" s="12" t="s">
        <v>205</v>
      </c>
      <c r="AW521" s="12" t="s">
        <v>41</v>
      </c>
      <c r="AX521" s="12" t="s">
        <v>9</v>
      </c>
      <c r="AY521" s="98" t="s">
        <v>193</v>
      </c>
    </row>
    <row r="522" spans="1:65" s="1" customFormat="1" ht="22.5" customHeight="1" x14ac:dyDescent="0.3">
      <c r="A522" s="550"/>
      <c r="B522" s="503"/>
      <c r="C522" s="564" t="s">
        <v>995</v>
      </c>
      <c r="D522" s="564" t="s">
        <v>195</v>
      </c>
      <c r="E522" s="565" t="s">
        <v>996</v>
      </c>
      <c r="F522" s="569" t="s">
        <v>997</v>
      </c>
      <c r="G522" s="567" t="s">
        <v>212</v>
      </c>
      <c r="H522" s="568">
        <v>0.64400000000000002</v>
      </c>
      <c r="I522" s="80"/>
      <c r="J522" s="81">
        <f>ROUND(I522*H522,0)</f>
        <v>0</v>
      </c>
      <c r="K522" s="569" t="s">
        <v>199</v>
      </c>
      <c r="L522" s="21"/>
      <c r="M522" s="82" t="s">
        <v>3</v>
      </c>
      <c r="N522" s="83" t="s">
        <v>48</v>
      </c>
      <c r="O522" s="22"/>
      <c r="P522" s="84">
        <f>O522*H522</f>
        <v>0</v>
      </c>
      <c r="Q522" s="84">
        <v>0</v>
      </c>
      <c r="R522" s="84">
        <f>Q522*H522</f>
        <v>0</v>
      </c>
      <c r="S522" s="84">
        <v>0</v>
      </c>
      <c r="T522" s="85">
        <f>S522*H522</f>
        <v>0</v>
      </c>
      <c r="AR522" s="17" t="s">
        <v>281</v>
      </c>
      <c r="AT522" s="17" t="s">
        <v>195</v>
      </c>
      <c r="AU522" s="17" t="s">
        <v>84</v>
      </c>
      <c r="AY522" s="17" t="s">
        <v>193</v>
      </c>
      <c r="BE522" s="86">
        <f>IF(N522="základní",J522,0)</f>
        <v>0</v>
      </c>
      <c r="BF522" s="86">
        <f>IF(N522="snížená",J522,0)</f>
        <v>0</v>
      </c>
      <c r="BG522" s="86">
        <f>IF(N522="zákl. přenesená",J522,0)</f>
        <v>0</v>
      </c>
      <c r="BH522" s="86">
        <f>IF(N522="sníž. přenesená",J522,0)</f>
        <v>0</v>
      </c>
      <c r="BI522" s="86">
        <f>IF(N522="nulová",J522,0)</f>
        <v>0</v>
      </c>
      <c r="BJ522" s="17" t="s">
        <v>9</v>
      </c>
      <c r="BK522" s="86">
        <f>ROUND(I522*H522,0)</f>
        <v>0</v>
      </c>
      <c r="BL522" s="17" t="s">
        <v>281</v>
      </c>
      <c r="BM522" s="17" t="s">
        <v>998</v>
      </c>
    </row>
    <row r="523" spans="1:65" s="1" customFormat="1" ht="22.5" customHeight="1" x14ac:dyDescent="0.3">
      <c r="A523" s="550"/>
      <c r="B523" s="503"/>
      <c r="C523" s="564" t="s">
        <v>999</v>
      </c>
      <c r="D523" s="564" t="s">
        <v>195</v>
      </c>
      <c r="E523" s="565" t="s">
        <v>1000</v>
      </c>
      <c r="F523" s="569" t="s">
        <v>1001</v>
      </c>
      <c r="G523" s="567" t="s">
        <v>212</v>
      </c>
      <c r="H523" s="568">
        <v>0.64400000000000002</v>
      </c>
      <c r="I523" s="80"/>
      <c r="J523" s="81">
        <f>ROUND(I523*H523,0)</f>
        <v>0</v>
      </c>
      <c r="K523" s="569" t="s">
        <v>199</v>
      </c>
      <c r="L523" s="21"/>
      <c r="M523" s="82" t="s">
        <v>3</v>
      </c>
      <c r="N523" s="83" t="s">
        <v>48</v>
      </c>
      <c r="O523" s="22"/>
      <c r="P523" s="84">
        <f>O523*H523</f>
        <v>0</v>
      </c>
      <c r="Q523" s="84">
        <v>0</v>
      </c>
      <c r="R523" s="84">
        <f>Q523*H523</f>
        <v>0</v>
      </c>
      <c r="S523" s="84">
        <v>0</v>
      </c>
      <c r="T523" s="85">
        <f>S523*H523</f>
        <v>0</v>
      </c>
      <c r="AR523" s="17" t="s">
        <v>281</v>
      </c>
      <c r="AT523" s="17" t="s">
        <v>195</v>
      </c>
      <c r="AU523" s="17" t="s">
        <v>84</v>
      </c>
      <c r="AY523" s="17" t="s">
        <v>193</v>
      </c>
      <c r="BE523" s="86">
        <f>IF(N523="základní",J523,0)</f>
        <v>0</v>
      </c>
      <c r="BF523" s="86">
        <f>IF(N523="snížená",J523,0)</f>
        <v>0</v>
      </c>
      <c r="BG523" s="86">
        <f>IF(N523="zákl. přenesená",J523,0)</f>
        <v>0</v>
      </c>
      <c r="BH523" s="86">
        <f>IF(N523="sníž. přenesená",J523,0)</f>
        <v>0</v>
      </c>
      <c r="BI523" s="86">
        <f>IF(N523="nulová",J523,0)</f>
        <v>0</v>
      </c>
      <c r="BJ523" s="17" t="s">
        <v>9</v>
      </c>
      <c r="BK523" s="86">
        <f>ROUND(I523*H523,0)</f>
        <v>0</v>
      </c>
      <c r="BL523" s="17" t="s">
        <v>281</v>
      </c>
      <c r="BM523" s="17" t="s">
        <v>1002</v>
      </c>
    </row>
    <row r="524" spans="1:65" s="10" customFormat="1" ht="29.85" customHeight="1" x14ac:dyDescent="0.3">
      <c r="A524" s="558"/>
      <c r="B524" s="559"/>
      <c r="C524" s="558"/>
      <c r="D524" s="562" t="s">
        <v>76</v>
      </c>
      <c r="E524" s="563" t="s">
        <v>1003</v>
      </c>
      <c r="F524" s="563" t="s">
        <v>1004</v>
      </c>
      <c r="G524" s="558"/>
      <c r="H524" s="558"/>
      <c r="I524" s="73"/>
      <c r="J524" s="482">
        <f>BK524</f>
        <v>0</v>
      </c>
      <c r="K524" s="558"/>
      <c r="L524" s="71"/>
      <c r="M524" s="74"/>
      <c r="N524" s="75"/>
      <c r="O524" s="75"/>
      <c r="P524" s="76">
        <f>SUM(P525:P536)</f>
        <v>0</v>
      </c>
      <c r="Q524" s="75"/>
      <c r="R524" s="76">
        <f>SUM(R525:R536)</f>
        <v>5.2598699999999998E-2</v>
      </c>
      <c r="S524" s="75"/>
      <c r="T524" s="77">
        <f>SUM(T525:T536)</f>
        <v>1E-3</v>
      </c>
      <c r="AR524" s="72" t="s">
        <v>84</v>
      </c>
      <c r="AT524" s="78" t="s">
        <v>76</v>
      </c>
      <c r="AU524" s="78" t="s">
        <v>9</v>
      </c>
      <c r="AY524" s="72" t="s">
        <v>193</v>
      </c>
      <c r="BK524" s="79">
        <f>SUM(BK525:BK536)</f>
        <v>0</v>
      </c>
    </row>
    <row r="525" spans="1:65" s="1" customFormat="1" ht="22.5" customHeight="1" x14ac:dyDescent="0.3">
      <c r="A525" s="550"/>
      <c r="B525" s="503"/>
      <c r="C525" s="564" t="s">
        <v>1005</v>
      </c>
      <c r="D525" s="564" t="s">
        <v>195</v>
      </c>
      <c r="E525" s="565" t="s">
        <v>1006</v>
      </c>
      <c r="F525" s="569" t="s">
        <v>1007</v>
      </c>
      <c r="G525" s="567" t="s">
        <v>232</v>
      </c>
      <c r="H525" s="568">
        <v>1.75</v>
      </c>
      <c r="I525" s="80"/>
      <c r="J525" s="81">
        <f>ROUND(I525*H525,0)</f>
        <v>0</v>
      </c>
      <c r="K525" s="569" t="s">
        <v>199</v>
      </c>
      <c r="L525" s="21"/>
      <c r="M525" s="82" t="s">
        <v>3</v>
      </c>
      <c r="N525" s="83" t="s">
        <v>48</v>
      </c>
      <c r="O525" s="22"/>
      <c r="P525" s="84">
        <f>O525*H525</f>
        <v>0</v>
      </c>
      <c r="Q525" s="84">
        <v>5.6400000000000002E-5</v>
      </c>
      <c r="R525" s="84">
        <f>Q525*H525</f>
        <v>9.87E-5</v>
      </c>
      <c r="S525" s="84">
        <v>0</v>
      </c>
      <c r="T525" s="85">
        <f>S525*H525</f>
        <v>0</v>
      </c>
      <c r="AR525" s="17" t="s">
        <v>281</v>
      </c>
      <c r="AT525" s="17" t="s">
        <v>195</v>
      </c>
      <c r="AU525" s="17" t="s">
        <v>84</v>
      </c>
      <c r="AY525" s="17" t="s">
        <v>193</v>
      </c>
      <c r="BE525" s="86">
        <f>IF(N525="základní",J525,0)</f>
        <v>0</v>
      </c>
      <c r="BF525" s="86">
        <f>IF(N525="snížená",J525,0)</f>
        <v>0</v>
      </c>
      <c r="BG525" s="86">
        <f>IF(N525="zákl. přenesená",J525,0)</f>
        <v>0</v>
      </c>
      <c r="BH525" s="86">
        <f>IF(N525="sníž. přenesená",J525,0)</f>
        <v>0</v>
      </c>
      <c r="BI525" s="86">
        <f>IF(N525="nulová",J525,0)</f>
        <v>0</v>
      </c>
      <c r="BJ525" s="17" t="s">
        <v>9</v>
      </c>
      <c r="BK525" s="86">
        <f>ROUND(I525*H525,0)</f>
        <v>0</v>
      </c>
      <c r="BL525" s="17" t="s">
        <v>281</v>
      </c>
      <c r="BM525" s="17" t="s">
        <v>1008</v>
      </c>
    </row>
    <row r="526" spans="1:65" s="11" customFormat="1" x14ac:dyDescent="0.3">
      <c r="A526" s="570"/>
      <c r="B526" s="571"/>
      <c r="C526" s="570"/>
      <c r="D526" s="578" t="s">
        <v>202</v>
      </c>
      <c r="E526" s="585" t="s">
        <v>3</v>
      </c>
      <c r="F526" s="586" t="s">
        <v>1009</v>
      </c>
      <c r="G526" s="570"/>
      <c r="H526" s="587">
        <v>1.75</v>
      </c>
      <c r="I526" s="89"/>
      <c r="J526" s="89"/>
      <c r="K526" s="570"/>
      <c r="L526" s="87"/>
      <c r="M526" s="90"/>
      <c r="N526" s="91"/>
      <c r="O526" s="91"/>
      <c r="P526" s="91"/>
      <c r="Q526" s="91"/>
      <c r="R526" s="91"/>
      <c r="S526" s="91"/>
      <c r="T526" s="92"/>
      <c r="AT526" s="88" t="s">
        <v>202</v>
      </c>
      <c r="AU526" s="88" t="s">
        <v>84</v>
      </c>
      <c r="AV526" s="11" t="s">
        <v>84</v>
      </c>
      <c r="AW526" s="11" t="s">
        <v>41</v>
      </c>
      <c r="AX526" s="11" t="s">
        <v>9</v>
      </c>
      <c r="AY526" s="88" t="s">
        <v>193</v>
      </c>
    </row>
    <row r="527" spans="1:65" s="1" customFormat="1" ht="22.5" customHeight="1" x14ac:dyDescent="0.3">
      <c r="A527" s="550"/>
      <c r="B527" s="503"/>
      <c r="C527" s="588" t="s">
        <v>1010</v>
      </c>
      <c r="D527" s="588" t="s">
        <v>321</v>
      </c>
      <c r="E527" s="589" t="s">
        <v>1011</v>
      </c>
      <c r="F527" s="590" t="s">
        <v>1012</v>
      </c>
      <c r="G527" s="591" t="s">
        <v>232</v>
      </c>
      <c r="H527" s="592">
        <v>1.75</v>
      </c>
      <c r="I527" s="99"/>
      <c r="J527" s="100">
        <f>ROUND(I527*H527,0)</f>
        <v>0</v>
      </c>
      <c r="K527" s="566" t="s">
        <v>1443</v>
      </c>
      <c r="L527" s="101"/>
      <c r="M527" s="102" t="s">
        <v>3</v>
      </c>
      <c r="N527" s="103" t="s">
        <v>48</v>
      </c>
      <c r="O527" s="22"/>
      <c r="P527" s="84">
        <f>O527*H527</f>
        <v>0</v>
      </c>
      <c r="Q527" s="84">
        <v>0.03</v>
      </c>
      <c r="R527" s="84">
        <f>Q527*H527</f>
        <v>5.2499999999999998E-2</v>
      </c>
      <c r="S527" s="84">
        <v>0</v>
      </c>
      <c r="T527" s="85">
        <f>S527*H527</f>
        <v>0</v>
      </c>
      <c r="AR527" s="17" t="s">
        <v>373</v>
      </c>
      <c r="AT527" s="17" t="s">
        <v>321</v>
      </c>
      <c r="AU527" s="17" t="s">
        <v>84</v>
      </c>
      <c r="AY527" s="17" t="s">
        <v>193</v>
      </c>
      <c r="BE527" s="86">
        <f>IF(N527="základní",J527,0)</f>
        <v>0</v>
      </c>
      <c r="BF527" s="86">
        <f>IF(N527="snížená",J527,0)</f>
        <v>0</v>
      </c>
      <c r="BG527" s="86">
        <f>IF(N527="zákl. přenesená",J527,0)</f>
        <v>0</v>
      </c>
      <c r="BH527" s="86">
        <f>IF(N527="sníž. přenesená",J527,0)</f>
        <v>0</v>
      </c>
      <c r="BI527" s="86">
        <f>IF(N527="nulová",J527,0)</f>
        <v>0</v>
      </c>
      <c r="BJ527" s="17" t="s">
        <v>9</v>
      </c>
      <c r="BK527" s="86">
        <f>ROUND(I527*H527,0)</f>
        <v>0</v>
      </c>
      <c r="BL527" s="17" t="s">
        <v>281</v>
      </c>
      <c r="BM527" s="17" t="s">
        <v>1013</v>
      </c>
    </row>
    <row r="528" spans="1:65" s="11" customFormat="1" x14ac:dyDescent="0.3">
      <c r="A528" s="570"/>
      <c r="B528" s="571"/>
      <c r="C528" s="570"/>
      <c r="D528" s="578" t="s">
        <v>202</v>
      </c>
      <c r="E528" s="585" t="s">
        <v>3</v>
      </c>
      <c r="F528" s="586" t="s">
        <v>1014</v>
      </c>
      <c r="G528" s="570"/>
      <c r="H528" s="587">
        <v>1.75</v>
      </c>
      <c r="I528" s="89"/>
      <c r="J528" s="89"/>
      <c r="K528" s="570"/>
      <c r="L528" s="87"/>
      <c r="M528" s="90"/>
      <c r="N528" s="91"/>
      <c r="O528" s="91"/>
      <c r="P528" s="91"/>
      <c r="Q528" s="91"/>
      <c r="R528" s="91"/>
      <c r="S528" s="91"/>
      <c r="T528" s="92"/>
      <c r="AT528" s="88" t="s">
        <v>202</v>
      </c>
      <c r="AU528" s="88" t="s">
        <v>84</v>
      </c>
      <c r="AV528" s="11" t="s">
        <v>84</v>
      </c>
      <c r="AW528" s="11" t="s">
        <v>41</v>
      </c>
      <c r="AX528" s="11" t="s">
        <v>9</v>
      </c>
      <c r="AY528" s="88" t="s">
        <v>193</v>
      </c>
    </row>
    <row r="529" spans="1:65" s="1" customFormat="1" ht="22.5" customHeight="1" x14ac:dyDescent="0.3">
      <c r="A529" s="550"/>
      <c r="B529" s="503"/>
      <c r="C529" s="564" t="s">
        <v>1015</v>
      </c>
      <c r="D529" s="564" t="s">
        <v>195</v>
      </c>
      <c r="E529" s="565" t="s">
        <v>1016</v>
      </c>
      <c r="F529" s="569" t="s">
        <v>1017</v>
      </c>
      <c r="G529" s="567" t="s">
        <v>232</v>
      </c>
      <c r="H529" s="568">
        <v>9.5</v>
      </c>
      <c r="I529" s="80"/>
      <c r="J529" s="81">
        <f>ROUND(I529*H529,0)</f>
        <v>0</v>
      </c>
      <c r="K529" s="569" t="s">
        <v>199</v>
      </c>
      <c r="L529" s="21"/>
      <c r="M529" s="82" t="s">
        <v>3</v>
      </c>
      <c r="N529" s="83" t="s">
        <v>48</v>
      </c>
      <c r="O529" s="22"/>
      <c r="P529" s="84">
        <f>O529*H529</f>
        <v>0</v>
      </c>
      <c r="Q529" s="84">
        <v>0</v>
      </c>
      <c r="R529" s="84">
        <f>Q529*H529</f>
        <v>0</v>
      </c>
      <c r="S529" s="84">
        <v>0</v>
      </c>
      <c r="T529" s="85">
        <f>S529*H529</f>
        <v>0</v>
      </c>
      <c r="AR529" s="17" t="s">
        <v>281</v>
      </c>
      <c r="AT529" s="17" t="s">
        <v>195</v>
      </c>
      <c r="AU529" s="17" t="s">
        <v>84</v>
      </c>
      <c r="AY529" s="17" t="s">
        <v>193</v>
      </c>
      <c r="BE529" s="86">
        <f>IF(N529="základní",J529,0)</f>
        <v>0</v>
      </c>
      <c r="BF529" s="86">
        <f>IF(N529="snížená",J529,0)</f>
        <v>0</v>
      </c>
      <c r="BG529" s="86">
        <f>IF(N529="zákl. přenesená",J529,0)</f>
        <v>0</v>
      </c>
      <c r="BH529" s="86">
        <f>IF(N529="sníž. přenesená",J529,0)</f>
        <v>0</v>
      </c>
      <c r="BI529" s="86">
        <f>IF(N529="nulová",J529,0)</f>
        <v>0</v>
      </c>
      <c r="BJ529" s="17" t="s">
        <v>9</v>
      </c>
      <c r="BK529" s="86">
        <f>ROUND(I529*H529,0)</f>
        <v>0</v>
      </c>
      <c r="BL529" s="17" t="s">
        <v>281</v>
      </c>
      <c r="BM529" s="17" t="s">
        <v>1018</v>
      </c>
    </row>
    <row r="530" spans="1:65" s="11" customFormat="1" x14ac:dyDescent="0.3">
      <c r="A530" s="570"/>
      <c r="B530" s="571"/>
      <c r="C530" s="570"/>
      <c r="D530" s="578" t="s">
        <v>202</v>
      </c>
      <c r="E530" s="585" t="s">
        <v>3</v>
      </c>
      <c r="F530" s="586" t="s">
        <v>1019</v>
      </c>
      <c r="G530" s="570"/>
      <c r="H530" s="587">
        <v>9.5</v>
      </c>
      <c r="I530" s="89"/>
      <c r="J530" s="89"/>
      <c r="K530" s="570"/>
      <c r="L530" s="87"/>
      <c r="M530" s="90"/>
      <c r="N530" s="91"/>
      <c r="O530" s="91"/>
      <c r="P530" s="91"/>
      <c r="Q530" s="91"/>
      <c r="R530" s="91"/>
      <c r="S530" s="91"/>
      <c r="T530" s="92"/>
      <c r="AT530" s="88" t="s">
        <v>202</v>
      </c>
      <c r="AU530" s="88" t="s">
        <v>84</v>
      </c>
      <c r="AV530" s="11" t="s">
        <v>84</v>
      </c>
      <c r="AW530" s="11" t="s">
        <v>41</v>
      </c>
      <c r="AX530" s="11" t="s">
        <v>9</v>
      </c>
      <c r="AY530" s="88" t="s">
        <v>193</v>
      </c>
    </row>
    <row r="531" spans="1:65" s="1" customFormat="1" ht="22.5" customHeight="1" x14ac:dyDescent="0.3">
      <c r="A531" s="550"/>
      <c r="B531" s="503"/>
      <c r="C531" s="588" t="s">
        <v>1020</v>
      </c>
      <c r="D531" s="588" t="s">
        <v>321</v>
      </c>
      <c r="E531" s="589" t="s">
        <v>1021</v>
      </c>
      <c r="F531" s="590" t="s">
        <v>1022</v>
      </c>
      <c r="G531" s="591" t="s">
        <v>232</v>
      </c>
      <c r="H531" s="592">
        <v>9.5</v>
      </c>
      <c r="I531" s="99"/>
      <c r="J531" s="100">
        <f>ROUND(I531*H531,0)</f>
        <v>0</v>
      </c>
      <c r="K531" s="566" t="s">
        <v>1443</v>
      </c>
      <c r="L531" s="101"/>
      <c r="M531" s="102" t="s">
        <v>3</v>
      </c>
      <c r="N531" s="103" t="s">
        <v>48</v>
      </c>
      <c r="O531" s="22"/>
      <c r="P531" s="84">
        <f>O531*H531</f>
        <v>0</v>
      </c>
      <c r="Q531" s="84">
        <v>0</v>
      </c>
      <c r="R531" s="84">
        <f>Q531*H531</f>
        <v>0</v>
      </c>
      <c r="S531" s="84">
        <v>0</v>
      </c>
      <c r="T531" s="85">
        <f>S531*H531</f>
        <v>0</v>
      </c>
      <c r="AR531" s="17" t="s">
        <v>373</v>
      </c>
      <c r="AT531" s="17" t="s">
        <v>321</v>
      </c>
      <c r="AU531" s="17" t="s">
        <v>84</v>
      </c>
      <c r="AY531" s="17" t="s">
        <v>193</v>
      </c>
      <c r="BE531" s="86">
        <f>IF(N531="základní",J531,0)</f>
        <v>0</v>
      </c>
      <c r="BF531" s="86">
        <f>IF(N531="snížená",J531,0)</f>
        <v>0</v>
      </c>
      <c r="BG531" s="86">
        <f>IF(N531="zákl. přenesená",J531,0)</f>
        <v>0</v>
      </c>
      <c r="BH531" s="86">
        <f>IF(N531="sníž. přenesená",J531,0)</f>
        <v>0</v>
      </c>
      <c r="BI531" s="86">
        <f>IF(N531="nulová",J531,0)</f>
        <v>0</v>
      </c>
      <c r="BJ531" s="17" t="s">
        <v>9</v>
      </c>
      <c r="BK531" s="86">
        <f>ROUND(I531*H531,0)</f>
        <v>0</v>
      </c>
      <c r="BL531" s="17" t="s">
        <v>281</v>
      </c>
      <c r="BM531" s="17" t="s">
        <v>1023</v>
      </c>
    </row>
    <row r="532" spans="1:65" s="11" customFormat="1" x14ac:dyDescent="0.3">
      <c r="A532" s="570"/>
      <c r="B532" s="571"/>
      <c r="C532" s="570"/>
      <c r="D532" s="578" t="s">
        <v>202</v>
      </c>
      <c r="E532" s="585" t="s">
        <v>3</v>
      </c>
      <c r="F532" s="586" t="s">
        <v>1024</v>
      </c>
      <c r="G532" s="570"/>
      <c r="H532" s="587">
        <v>9.5</v>
      </c>
      <c r="I532" s="89"/>
      <c r="J532" s="89"/>
      <c r="K532" s="570"/>
      <c r="L532" s="87"/>
      <c r="M532" s="90"/>
      <c r="N532" s="91"/>
      <c r="O532" s="91"/>
      <c r="P532" s="91"/>
      <c r="Q532" s="91"/>
      <c r="R532" s="91"/>
      <c r="S532" s="91"/>
      <c r="T532" s="92"/>
      <c r="AT532" s="88" t="s">
        <v>202</v>
      </c>
      <c r="AU532" s="88" t="s">
        <v>84</v>
      </c>
      <c r="AV532" s="11" t="s">
        <v>84</v>
      </c>
      <c r="AW532" s="11" t="s">
        <v>41</v>
      </c>
      <c r="AX532" s="11" t="s">
        <v>9</v>
      </c>
      <c r="AY532" s="88" t="s">
        <v>193</v>
      </c>
    </row>
    <row r="533" spans="1:65" s="1" customFormat="1" ht="22.5" customHeight="1" x14ac:dyDescent="0.3">
      <c r="A533" s="550"/>
      <c r="B533" s="503"/>
      <c r="C533" s="564" t="s">
        <v>1025</v>
      </c>
      <c r="D533" s="564" t="s">
        <v>195</v>
      </c>
      <c r="E533" s="565" t="s">
        <v>1026</v>
      </c>
      <c r="F533" s="569" t="s">
        <v>1027</v>
      </c>
      <c r="G533" s="567" t="s">
        <v>239</v>
      </c>
      <c r="H533" s="568">
        <v>1</v>
      </c>
      <c r="I533" s="80"/>
      <c r="J533" s="81">
        <f>ROUND(I533*H533,0)</f>
        <v>0</v>
      </c>
      <c r="K533" s="566" t="s">
        <v>1443</v>
      </c>
      <c r="L533" s="21"/>
      <c r="M533" s="82" t="s">
        <v>3</v>
      </c>
      <c r="N533" s="83" t="s">
        <v>48</v>
      </c>
      <c r="O533" s="22"/>
      <c r="P533" s="84">
        <f>O533*H533</f>
        <v>0</v>
      </c>
      <c r="Q533" s="84">
        <v>0</v>
      </c>
      <c r="R533" s="84">
        <f>Q533*H533</f>
        <v>0</v>
      </c>
      <c r="S533" s="84">
        <v>1E-3</v>
      </c>
      <c r="T533" s="85">
        <f>S533*H533</f>
        <v>1E-3</v>
      </c>
      <c r="AR533" s="17" t="s">
        <v>281</v>
      </c>
      <c r="AT533" s="17" t="s">
        <v>195</v>
      </c>
      <c r="AU533" s="17" t="s">
        <v>84</v>
      </c>
      <c r="AY533" s="17" t="s">
        <v>193</v>
      </c>
      <c r="BE533" s="86">
        <f>IF(N533="základní",J533,0)</f>
        <v>0</v>
      </c>
      <c r="BF533" s="86">
        <f>IF(N533="snížená",J533,0)</f>
        <v>0</v>
      </c>
      <c r="BG533" s="86">
        <f>IF(N533="zákl. přenesená",J533,0)</f>
        <v>0</v>
      </c>
      <c r="BH533" s="86">
        <f>IF(N533="sníž. přenesená",J533,0)</f>
        <v>0</v>
      </c>
      <c r="BI533" s="86">
        <f>IF(N533="nulová",J533,0)</f>
        <v>0</v>
      </c>
      <c r="BJ533" s="17" t="s">
        <v>9</v>
      </c>
      <c r="BK533" s="86">
        <f>ROUND(I533*H533,0)</f>
        <v>0</v>
      </c>
      <c r="BL533" s="17" t="s">
        <v>281</v>
      </c>
      <c r="BM533" s="17" t="s">
        <v>1028</v>
      </c>
    </row>
    <row r="534" spans="1:65" s="11" customFormat="1" x14ac:dyDescent="0.3">
      <c r="A534" s="570"/>
      <c r="B534" s="571"/>
      <c r="C534" s="570"/>
      <c r="D534" s="578" t="s">
        <v>202</v>
      </c>
      <c r="E534" s="585" t="s">
        <v>3</v>
      </c>
      <c r="F534" s="586" t="s">
        <v>1029</v>
      </c>
      <c r="G534" s="570"/>
      <c r="H534" s="587">
        <v>1</v>
      </c>
      <c r="I534" s="89"/>
      <c r="J534" s="89"/>
      <c r="K534" s="570"/>
      <c r="L534" s="87"/>
      <c r="M534" s="90"/>
      <c r="N534" s="91"/>
      <c r="O534" s="91"/>
      <c r="P534" s="91"/>
      <c r="Q534" s="91"/>
      <c r="R534" s="91"/>
      <c r="S534" s="91"/>
      <c r="T534" s="92"/>
      <c r="AT534" s="88" t="s">
        <v>202</v>
      </c>
      <c r="AU534" s="88" t="s">
        <v>84</v>
      </c>
      <c r="AV534" s="11" t="s">
        <v>84</v>
      </c>
      <c r="AW534" s="11" t="s">
        <v>41</v>
      </c>
      <c r="AX534" s="11" t="s">
        <v>9</v>
      </c>
      <c r="AY534" s="88" t="s">
        <v>193</v>
      </c>
    </row>
    <row r="535" spans="1:65" s="1" customFormat="1" ht="22.5" customHeight="1" x14ac:dyDescent="0.3">
      <c r="A535" s="550"/>
      <c r="B535" s="503"/>
      <c r="C535" s="564" t="s">
        <v>1030</v>
      </c>
      <c r="D535" s="564" t="s">
        <v>195</v>
      </c>
      <c r="E535" s="565" t="s">
        <v>1031</v>
      </c>
      <c r="F535" s="569" t="s">
        <v>1032</v>
      </c>
      <c r="G535" s="567" t="s">
        <v>212</v>
      </c>
      <c r="H535" s="568">
        <v>5.2999999999999999E-2</v>
      </c>
      <c r="I535" s="80"/>
      <c r="J535" s="81">
        <f>ROUND(I535*H535,0)</f>
        <v>0</v>
      </c>
      <c r="K535" s="569" t="s">
        <v>199</v>
      </c>
      <c r="L535" s="21"/>
      <c r="M535" s="82" t="s">
        <v>3</v>
      </c>
      <c r="N535" s="83" t="s">
        <v>48</v>
      </c>
      <c r="O535" s="22"/>
      <c r="P535" s="84">
        <f>O535*H535</f>
        <v>0</v>
      </c>
      <c r="Q535" s="84">
        <v>0</v>
      </c>
      <c r="R535" s="84">
        <f>Q535*H535</f>
        <v>0</v>
      </c>
      <c r="S535" s="84">
        <v>0</v>
      </c>
      <c r="T535" s="85">
        <f>S535*H535</f>
        <v>0</v>
      </c>
      <c r="AR535" s="17" t="s">
        <v>281</v>
      </c>
      <c r="AT535" s="17" t="s">
        <v>195</v>
      </c>
      <c r="AU535" s="17" t="s">
        <v>84</v>
      </c>
      <c r="AY535" s="17" t="s">
        <v>193</v>
      </c>
      <c r="BE535" s="86">
        <f>IF(N535="základní",J535,0)</f>
        <v>0</v>
      </c>
      <c r="BF535" s="86">
        <f>IF(N535="snížená",J535,0)</f>
        <v>0</v>
      </c>
      <c r="BG535" s="86">
        <f>IF(N535="zákl. přenesená",J535,0)</f>
        <v>0</v>
      </c>
      <c r="BH535" s="86">
        <f>IF(N535="sníž. přenesená",J535,0)</f>
        <v>0</v>
      </c>
      <c r="BI535" s="86">
        <f>IF(N535="nulová",J535,0)</f>
        <v>0</v>
      </c>
      <c r="BJ535" s="17" t="s">
        <v>9</v>
      </c>
      <c r="BK535" s="86">
        <f>ROUND(I535*H535,0)</f>
        <v>0</v>
      </c>
      <c r="BL535" s="17" t="s">
        <v>281</v>
      </c>
      <c r="BM535" s="17" t="s">
        <v>1033</v>
      </c>
    </row>
    <row r="536" spans="1:65" s="1" customFormat="1" ht="22.5" customHeight="1" x14ac:dyDescent="0.3">
      <c r="A536" s="550"/>
      <c r="B536" s="503"/>
      <c r="C536" s="564" t="s">
        <v>1034</v>
      </c>
      <c r="D536" s="564" t="s">
        <v>195</v>
      </c>
      <c r="E536" s="565" t="s">
        <v>1035</v>
      </c>
      <c r="F536" s="569" t="s">
        <v>1036</v>
      </c>
      <c r="G536" s="567" t="s">
        <v>212</v>
      </c>
      <c r="H536" s="568">
        <v>5.2999999999999999E-2</v>
      </c>
      <c r="I536" s="80"/>
      <c r="J536" s="81">
        <f>ROUND(I536*H536,0)</f>
        <v>0</v>
      </c>
      <c r="K536" s="569" t="s">
        <v>199</v>
      </c>
      <c r="L536" s="21"/>
      <c r="M536" s="82" t="s">
        <v>3</v>
      </c>
      <c r="N536" s="83" t="s">
        <v>48</v>
      </c>
      <c r="O536" s="22"/>
      <c r="P536" s="84">
        <f>O536*H536</f>
        <v>0</v>
      </c>
      <c r="Q536" s="84">
        <v>0</v>
      </c>
      <c r="R536" s="84">
        <f>Q536*H536</f>
        <v>0</v>
      </c>
      <c r="S536" s="84">
        <v>0</v>
      </c>
      <c r="T536" s="85">
        <f>S536*H536</f>
        <v>0</v>
      </c>
      <c r="AR536" s="17" t="s">
        <v>281</v>
      </c>
      <c r="AT536" s="17" t="s">
        <v>195</v>
      </c>
      <c r="AU536" s="17" t="s">
        <v>84</v>
      </c>
      <c r="AY536" s="17" t="s">
        <v>193</v>
      </c>
      <c r="BE536" s="86">
        <f>IF(N536="základní",J536,0)</f>
        <v>0</v>
      </c>
      <c r="BF536" s="86">
        <f>IF(N536="snížená",J536,0)</f>
        <v>0</v>
      </c>
      <c r="BG536" s="86">
        <f>IF(N536="zákl. přenesená",J536,0)</f>
        <v>0</v>
      </c>
      <c r="BH536" s="86">
        <f>IF(N536="sníž. přenesená",J536,0)</f>
        <v>0</v>
      </c>
      <c r="BI536" s="86">
        <f>IF(N536="nulová",J536,0)</f>
        <v>0</v>
      </c>
      <c r="BJ536" s="17" t="s">
        <v>9</v>
      </c>
      <c r="BK536" s="86">
        <f>ROUND(I536*H536,0)</f>
        <v>0</v>
      </c>
      <c r="BL536" s="17" t="s">
        <v>281</v>
      </c>
      <c r="BM536" s="17" t="s">
        <v>1037</v>
      </c>
    </row>
    <row r="537" spans="1:65" s="10" customFormat="1" ht="29.85" customHeight="1" x14ac:dyDescent="0.3">
      <c r="A537" s="558"/>
      <c r="B537" s="559"/>
      <c r="C537" s="558"/>
      <c r="D537" s="562" t="s">
        <v>76</v>
      </c>
      <c r="E537" s="563" t="s">
        <v>1038</v>
      </c>
      <c r="F537" s="563" t="s">
        <v>1039</v>
      </c>
      <c r="G537" s="558"/>
      <c r="H537" s="558"/>
      <c r="I537" s="73"/>
      <c r="J537" s="482">
        <f>BK537</f>
        <v>0</v>
      </c>
      <c r="K537" s="558"/>
      <c r="L537" s="71"/>
      <c r="M537" s="74"/>
      <c r="N537" s="75"/>
      <c r="O537" s="75"/>
      <c r="P537" s="76">
        <f>SUM(P538:P597)</f>
        <v>0</v>
      </c>
      <c r="Q537" s="75"/>
      <c r="R537" s="76">
        <f>SUM(R538:R597)</f>
        <v>1.5186384394880006</v>
      </c>
      <c r="S537" s="75"/>
      <c r="T537" s="77">
        <f>SUM(T538:T597)</f>
        <v>0</v>
      </c>
      <c r="AR537" s="72" t="s">
        <v>84</v>
      </c>
      <c r="AT537" s="78" t="s">
        <v>76</v>
      </c>
      <c r="AU537" s="78" t="s">
        <v>9</v>
      </c>
      <c r="AY537" s="72" t="s">
        <v>193</v>
      </c>
      <c r="BK537" s="79">
        <f>SUM(BK538:BK597)</f>
        <v>0</v>
      </c>
    </row>
    <row r="538" spans="1:65" s="1" customFormat="1" ht="22.5" customHeight="1" x14ac:dyDescent="0.3">
      <c r="A538" s="550"/>
      <c r="B538" s="503"/>
      <c r="C538" s="564" t="s">
        <v>1040</v>
      </c>
      <c r="D538" s="564" t="s">
        <v>195</v>
      </c>
      <c r="E538" s="565" t="s">
        <v>1041</v>
      </c>
      <c r="F538" s="569" t="s">
        <v>1042</v>
      </c>
      <c r="G538" s="567" t="s">
        <v>254</v>
      </c>
      <c r="H538" s="568">
        <v>152.28800000000001</v>
      </c>
      <c r="I538" s="80"/>
      <c r="J538" s="81">
        <f>ROUND(I538*H538,0)</f>
        <v>0</v>
      </c>
      <c r="K538" s="569" t="s">
        <v>199</v>
      </c>
      <c r="L538" s="21"/>
      <c r="M538" s="82" t="s">
        <v>3</v>
      </c>
      <c r="N538" s="83" t="s">
        <v>48</v>
      </c>
      <c r="O538" s="22"/>
      <c r="P538" s="84">
        <f>O538*H538</f>
        <v>0</v>
      </c>
      <c r="Q538" s="84">
        <v>5.7599999999999997E-7</v>
      </c>
      <c r="R538" s="84">
        <f>Q538*H538</f>
        <v>8.7717888000000003E-5</v>
      </c>
      <c r="S538" s="84">
        <v>0</v>
      </c>
      <c r="T538" s="85">
        <f>S538*H538</f>
        <v>0</v>
      </c>
      <c r="AR538" s="17" t="s">
        <v>281</v>
      </c>
      <c r="AT538" s="17" t="s">
        <v>195</v>
      </c>
      <c r="AU538" s="17" t="s">
        <v>84</v>
      </c>
      <c r="AY538" s="17" t="s">
        <v>193</v>
      </c>
      <c r="BE538" s="86">
        <f>IF(N538="základní",J538,0)</f>
        <v>0</v>
      </c>
      <c r="BF538" s="86">
        <f>IF(N538="snížená",J538,0)</f>
        <v>0</v>
      </c>
      <c r="BG538" s="86">
        <f>IF(N538="zákl. přenesená",J538,0)</f>
        <v>0</v>
      </c>
      <c r="BH538" s="86">
        <f>IF(N538="sníž. přenesená",J538,0)</f>
        <v>0</v>
      </c>
      <c r="BI538" s="86">
        <f>IF(N538="nulová",J538,0)</f>
        <v>0</v>
      </c>
      <c r="BJ538" s="17" t="s">
        <v>9</v>
      </c>
      <c r="BK538" s="86">
        <f>ROUND(I538*H538,0)</f>
        <v>0</v>
      </c>
      <c r="BL538" s="17" t="s">
        <v>281</v>
      </c>
      <c r="BM538" s="17" t="s">
        <v>1043</v>
      </c>
    </row>
    <row r="539" spans="1:65" s="11" customFormat="1" x14ac:dyDescent="0.3">
      <c r="A539" s="570"/>
      <c r="B539" s="571"/>
      <c r="C539" s="570"/>
      <c r="D539" s="572" t="s">
        <v>202</v>
      </c>
      <c r="E539" s="573" t="s">
        <v>3</v>
      </c>
      <c r="F539" s="574" t="s">
        <v>1044</v>
      </c>
      <c r="G539" s="570"/>
      <c r="H539" s="575">
        <v>147.61000000000001</v>
      </c>
      <c r="I539" s="89"/>
      <c r="J539" s="89"/>
      <c r="K539" s="570"/>
      <c r="L539" s="87"/>
      <c r="M539" s="90"/>
      <c r="N539" s="91"/>
      <c r="O539" s="91"/>
      <c r="P539" s="91"/>
      <c r="Q539" s="91"/>
      <c r="R539" s="91"/>
      <c r="S539" s="91"/>
      <c r="T539" s="92"/>
      <c r="AT539" s="88" t="s">
        <v>202</v>
      </c>
      <c r="AU539" s="88" t="s">
        <v>84</v>
      </c>
      <c r="AV539" s="11" t="s">
        <v>84</v>
      </c>
      <c r="AW539" s="11" t="s">
        <v>41</v>
      </c>
      <c r="AX539" s="11" t="s">
        <v>77</v>
      </c>
      <c r="AY539" s="88" t="s">
        <v>193</v>
      </c>
    </row>
    <row r="540" spans="1:65" s="11" customFormat="1" x14ac:dyDescent="0.3">
      <c r="A540" s="570"/>
      <c r="B540" s="571"/>
      <c r="C540" s="570"/>
      <c r="D540" s="572" t="s">
        <v>202</v>
      </c>
      <c r="E540" s="573" t="s">
        <v>3</v>
      </c>
      <c r="F540" s="574" t="s">
        <v>1045</v>
      </c>
      <c r="G540" s="570"/>
      <c r="H540" s="575">
        <v>4.6779999999999999</v>
      </c>
      <c r="I540" s="89"/>
      <c r="J540" s="89"/>
      <c r="K540" s="570"/>
      <c r="L540" s="87"/>
      <c r="M540" s="90"/>
      <c r="N540" s="91"/>
      <c r="O540" s="91"/>
      <c r="P540" s="91"/>
      <c r="Q540" s="91"/>
      <c r="R540" s="91"/>
      <c r="S540" s="91"/>
      <c r="T540" s="92"/>
      <c r="AT540" s="88" t="s">
        <v>202</v>
      </c>
      <c r="AU540" s="88" t="s">
        <v>84</v>
      </c>
      <c r="AV540" s="11" t="s">
        <v>84</v>
      </c>
      <c r="AW540" s="11" t="s">
        <v>41</v>
      </c>
      <c r="AX540" s="11" t="s">
        <v>77</v>
      </c>
      <c r="AY540" s="88" t="s">
        <v>193</v>
      </c>
    </row>
    <row r="541" spans="1:65" s="12" customFormat="1" x14ac:dyDescent="0.3">
      <c r="A541" s="576"/>
      <c r="B541" s="577"/>
      <c r="C541" s="576"/>
      <c r="D541" s="578" t="s">
        <v>202</v>
      </c>
      <c r="E541" s="579" t="s">
        <v>91</v>
      </c>
      <c r="F541" s="580" t="s">
        <v>1046</v>
      </c>
      <c r="G541" s="576"/>
      <c r="H541" s="581">
        <v>152.28800000000001</v>
      </c>
      <c r="I541" s="94"/>
      <c r="J541" s="94"/>
      <c r="K541" s="576"/>
      <c r="L541" s="93"/>
      <c r="M541" s="95"/>
      <c r="N541" s="96"/>
      <c r="O541" s="96"/>
      <c r="P541" s="96"/>
      <c r="Q541" s="96"/>
      <c r="R541" s="96"/>
      <c r="S541" s="96"/>
      <c r="T541" s="97"/>
      <c r="AT541" s="98" t="s">
        <v>202</v>
      </c>
      <c r="AU541" s="98" t="s">
        <v>84</v>
      </c>
      <c r="AV541" s="12" t="s">
        <v>205</v>
      </c>
      <c r="AW541" s="12" t="s">
        <v>41</v>
      </c>
      <c r="AX541" s="12" t="s">
        <v>9</v>
      </c>
      <c r="AY541" s="98" t="s">
        <v>193</v>
      </c>
    </row>
    <row r="542" spans="1:65" s="1" customFormat="1" ht="22.5" customHeight="1" x14ac:dyDescent="0.3">
      <c r="A542" s="550"/>
      <c r="B542" s="503"/>
      <c r="C542" s="564" t="s">
        <v>1047</v>
      </c>
      <c r="D542" s="564" t="s">
        <v>195</v>
      </c>
      <c r="E542" s="565" t="s">
        <v>1048</v>
      </c>
      <c r="F542" s="569" t="s">
        <v>1049</v>
      </c>
      <c r="G542" s="567" t="s">
        <v>232</v>
      </c>
      <c r="H542" s="568">
        <v>25.2</v>
      </c>
      <c r="I542" s="80"/>
      <c r="J542" s="81">
        <f>ROUND(I542*H542,0)</f>
        <v>0</v>
      </c>
      <c r="K542" s="569" t="s">
        <v>199</v>
      </c>
      <c r="L542" s="21"/>
      <c r="M542" s="82" t="s">
        <v>3</v>
      </c>
      <c r="N542" s="83" t="s">
        <v>48</v>
      </c>
      <c r="O542" s="22"/>
      <c r="P542" s="84">
        <f>O542*H542</f>
        <v>0</v>
      </c>
      <c r="Q542" s="84">
        <v>0</v>
      </c>
      <c r="R542" s="84">
        <f>Q542*H542</f>
        <v>0</v>
      </c>
      <c r="S542" s="84">
        <v>0</v>
      </c>
      <c r="T542" s="85">
        <f>S542*H542</f>
        <v>0</v>
      </c>
      <c r="AR542" s="17" t="s">
        <v>281</v>
      </c>
      <c r="AT542" s="17" t="s">
        <v>195</v>
      </c>
      <c r="AU542" s="17" t="s">
        <v>84</v>
      </c>
      <c r="AY542" s="17" t="s">
        <v>193</v>
      </c>
      <c r="BE542" s="86">
        <f>IF(N542="základní",J542,0)</f>
        <v>0</v>
      </c>
      <c r="BF542" s="86">
        <f>IF(N542="snížená",J542,0)</f>
        <v>0</v>
      </c>
      <c r="BG542" s="86">
        <f>IF(N542="zákl. přenesená",J542,0)</f>
        <v>0</v>
      </c>
      <c r="BH542" s="86">
        <f>IF(N542="sníž. přenesená",J542,0)</f>
        <v>0</v>
      </c>
      <c r="BI542" s="86">
        <f>IF(N542="nulová",J542,0)</f>
        <v>0</v>
      </c>
      <c r="BJ542" s="17" t="s">
        <v>9</v>
      </c>
      <c r="BK542" s="86">
        <f>ROUND(I542*H542,0)</f>
        <v>0</v>
      </c>
      <c r="BL542" s="17" t="s">
        <v>281</v>
      </c>
      <c r="BM542" s="17" t="s">
        <v>1050</v>
      </c>
    </row>
    <row r="543" spans="1:65" s="11" customFormat="1" x14ac:dyDescent="0.3">
      <c r="A543" s="570"/>
      <c r="B543" s="571"/>
      <c r="C543" s="570"/>
      <c r="D543" s="572" t="s">
        <v>202</v>
      </c>
      <c r="E543" s="573" t="s">
        <v>3</v>
      </c>
      <c r="F543" s="574" t="s">
        <v>1051</v>
      </c>
      <c r="G543" s="570"/>
      <c r="H543" s="575">
        <v>25.2</v>
      </c>
      <c r="I543" s="89"/>
      <c r="J543" s="89"/>
      <c r="K543" s="570"/>
      <c r="L543" s="87"/>
      <c r="M543" s="90"/>
      <c r="N543" s="91"/>
      <c r="O543" s="91"/>
      <c r="P543" s="91"/>
      <c r="Q543" s="91"/>
      <c r="R543" s="91"/>
      <c r="S543" s="91"/>
      <c r="T543" s="92"/>
      <c r="AT543" s="88" t="s">
        <v>202</v>
      </c>
      <c r="AU543" s="88" t="s">
        <v>84</v>
      </c>
      <c r="AV543" s="11" t="s">
        <v>84</v>
      </c>
      <c r="AW543" s="11" t="s">
        <v>41</v>
      </c>
      <c r="AX543" s="11" t="s">
        <v>77</v>
      </c>
      <c r="AY543" s="88" t="s">
        <v>193</v>
      </c>
    </row>
    <row r="544" spans="1:65" s="12" customFormat="1" x14ac:dyDescent="0.3">
      <c r="A544" s="576"/>
      <c r="B544" s="577"/>
      <c r="C544" s="576"/>
      <c r="D544" s="578" t="s">
        <v>202</v>
      </c>
      <c r="E544" s="579" t="s">
        <v>95</v>
      </c>
      <c r="F544" s="580" t="s">
        <v>221</v>
      </c>
      <c r="G544" s="576"/>
      <c r="H544" s="581">
        <v>25.2</v>
      </c>
      <c r="I544" s="94"/>
      <c r="J544" s="94"/>
      <c r="K544" s="576"/>
      <c r="L544" s="93"/>
      <c r="M544" s="95"/>
      <c r="N544" s="96"/>
      <c r="O544" s="96"/>
      <c r="P544" s="96"/>
      <c r="Q544" s="96"/>
      <c r="R544" s="96"/>
      <c r="S544" s="96"/>
      <c r="T544" s="97"/>
      <c r="AT544" s="98" t="s">
        <v>202</v>
      </c>
      <c r="AU544" s="98" t="s">
        <v>84</v>
      </c>
      <c r="AV544" s="12" t="s">
        <v>205</v>
      </c>
      <c r="AW544" s="12" t="s">
        <v>41</v>
      </c>
      <c r="AX544" s="12" t="s">
        <v>9</v>
      </c>
      <c r="AY544" s="98" t="s">
        <v>193</v>
      </c>
    </row>
    <row r="545" spans="1:65" s="1" customFormat="1" ht="22.5" customHeight="1" x14ac:dyDescent="0.3">
      <c r="A545" s="550"/>
      <c r="B545" s="503"/>
      <c r="C545" s="564" t="s">
        <v>1052</v>
      </c>
      <c r="D545" s="564" t="s">
        <v>195</v>
      </c>
      <c r="E545" s="565" t="s">
        <v>1053</v>
      </c>
      <c r="F545" s="569" t="s">
        <v>1054</v>
      </c>
      <c r="G545" s="567" t="s">
        <v>232</v>
      </c>
      <c r="H545" s="568">
        <v>25.2</v>
      </c>
      <c r="I545" s="80"/>
      <c r="J545" s="81">
        <f>ROUND(I545*H545,0)</f>
        <v>0</v>
      </c>
      <c r="K545" s="569" t="s">
        <v>199</v>
      </c>
      <c r="L545" s="21"/>
      <c r="M545" s="82" t="s">
        <v>3</v>
      </c>
      <c r="N545" s="83" t="s">
        <v>48</v>
      </c>
      <c r="O545" s="22"/>
      <c r="P545" s="84">
        <f>O545*H545</f>
        <v>0</v>
      </c>
      <c r="Q545" s="84">
        <v>0</v>
      </c>
      <c r="R545" s="84">
        <f>Q545*H545</f>
        <v>0</v>
      </c>
      <c r="S545" s="84">
        <v>0</v>
      </c>
      <c r="T545" s="85">
        <f>S545*H545</f>
        <v>0</v>
      </c>
      <c r="AR545" s="17" t="s">
        <v>281</v>
      </c>
      <c r="AT545" s="17" t="s">
        <v>195</v>
      </c>
      <c r="AU545" s="17" t="s">
        <v>84</v>
      </c>
      <c r="AY545" s="17" t="s">
        <v>193</v>
      </c>
      <c r="BE545" s="86">
        <f>IF(N545="základní",J545,0)</f>
        <v>0</v>
      </c>
      <c r="BF545" s="86">
        <f>IF(N545="snížená",J545,0)</f>
        <v>0</v>
      </c>
      <c r="BG545" s="86">
        <f>IF(N545="zákl. přenesená",J545,0)</f>
        <v>0</v>
      </c>
      <c r="BH545" s="86">
        <f>IF(N545="sníž. přenesená",J545,0)</f>
        <v>0</v>
      </c>
      <c r="BI545" s="86">
        <f>IF(N545="nulová",J545,0)</f>
        <v>0</v>
      </c>
      <c r="BJ545" s="17" t="s">
        <v>9</v>
      </c>
      <c r="BK545" s="86">
        <f>ROUND(I545*H545,0)</f>
        <v>0</v>
      </c>
      <c r="BL545" s="17" t="s">
        <v>281</v>
      </c>
      <c r="BM545" s="17" t="s">
        <v>1055</v>
      </c>
    </row>
    <row r="546" spans="1:65" s="11" customFormat="1" x14ac:dyDescent="0.3">
      <c r="A546" s="570"/>
      <c r="B546" s="571"/>
      <c r="C546" s="570"/>
      <c r="D546" s="572" t="s">
        <v>202</v>
      </c>
      <c r="E546" s="573" t="s">
        <v>3</v>
      </c>
      <c r="F546" s="574" t="s">
        <v>1056</v>
      </c>
      <c r="G546" s="570"/>
      <c r="H546" s="575">
        <v>25.2</v>
      </c>
      <c r="I546" s="89"/>
      <c r="J546" s="89"/>
      <c r="K546" s="570"/>
      <c r="L546" s="87"/>
      <c r="M546" s="90"/>
      <c r="N546" s="91"/>
      <c r="O546" s="91"/>
      <c r="P546" s="91"/>
      <c r="Q546" s="91"/>
      <c r="R546" s="91"/>
      <c r="S546" s="91"/>
      <c r="T546" s="92"/>
      <c r="AT546" s="88" t="s">
        <v>202</v>
      </c>
      <c r="AU546" s="88" t="s">
        <v>84</v>
      </c>
      <c r="AV546" s="11" t="s">
        <v>84</v>
      </c>
      <c r="AW546" s="11" t="s">
        <v>41</v>
      </c>
      <c r="AX546" s="11" t="s">
        <v>77</v>
      </c>
      <c r="AY546" s="88" t="s">
        <v>193</v>
      </c>
    </row>
    <row r="547" spans="1:65" s="12" customFormat="1" x14ac:dyDescent="0.3">
      <c r="A547" s="576"/>
      <c r="B547" s="577"/>
      <c r="C547" s="576"/>
      <c r="D547" s="578" t="s">
        <v>202</v>
      </c>
      <c r="E547" s="579" t="s">
        <v>98</v>
      </c>
      <c r="F547" s="580" t="s">
        <v>221</v>
      </c>
      <c r="G547" s="576"/>
      <c r="H547" s="581">
        <v>25.2</v>
      </c>
      <c r="I547" s="94"/>
      <c r="J547" s="94"/>
      <c r="K547" s="576"/>
      <c r="L547" s="93"/>
      <c r="M547" s="95"/>
      <c r="N547" s="96"/>
      <c r="O547" s="96"/>
      <c r="P547" s="96"/>
      <c r="Q547" s="96"/>
      <c r="R547" s="96"/>
      <c r="S547" s="96"/>
      <c r="T547" s="97"/>
      <c r="AT547" s="98" t="s">
        <v>202</v>
      </c>
      <c r="AU547" s="98" t="s">
        <v>84</v>
      </c>
      <c r="AV547" s="12" t="s">
        <v>205</v>
      </c>
      <c r="AW547" s="12" t="s">
        <v>41</v>
      </c>
      <c r="AX547" s="12" t="s">
        <v>9</v>
      </c>
      <c r="AY547" s="98" t="s">
        <v>193</v>
      </c>
    </row>
    <row r="548" spans="1:65" s="1" customFormat="1" ht="22.5" customHeight="1" x14ac:dyDescent="0.3">
      <c r="A548" s="550"/>
      <c r="B548" s="503"/>
      <c r="C548" s="564" t="s">
        <v>1057</v>
      </c>
      <c r="D548" s="564" t="s">
        <v>195</v>
      </c>
      <c r="E548" s="565" t="s">
        <v>1058</v>
      </c>
      <c r="F548" s="569" t="s">
        <v>1059</v>
      </c>
      <c r="G548" s="567" t="s">
        <v>254</v>
      </c>
      <c r="H548" s="568">
        <v>152.28800000000001</v>
      </c>
      <c r="I548" s="80"/>
      <c r="J548" s="81">
        <f>ROUND(I548*H548,0)</f>
        <v>0</v>
      </c>
      <c r="K548" s="569" t="s">
        <v>199</v>
      </c>
      <c r="L548" s="21"/>
      <c r="M548" s="82" t="s">
        <v>3</v>
      </c>
      <c r="N548" s="83" t="s">
        <v>48</v>
      </c>
      <c r="O548" s="22"/>
      <c r="P548" s="84">
        <f>O548*H548</f>
        <v>0</v>
      </c>
      <c r="Q548" s="84">
        <v>0</v>
      </c>
      <c r="R548" s="84">
        <f>Q548*H548</f>
        <v>0</v>
      </c>
      <c r="S548" s="84">
        <v>0</v>
      </c>
      <c r="T548" s="85">
        <f>S548*H548</f>
        <v>0</v>
      </c>
      <c r="AR548" s="17" t="s">
        <v>281</v>
      </c>
      <c r="AT548" s="17" t="s">
        <v>195</v>
      </c>
      <c r="AU548" s="17" t="s">
        <v>84</v>
      </c>
      <c r="AY548" s="17" t="s">
        <v>193</v>
      </c>
      <c r="BE548" s="86">
        <f>IF(N548="základní",J548,0)</f>
        <v>0</v>
      </c>
      <c r="BF548" s="86">
        <f>IF(N548="snížená",J548,0)</f>
        <v>0</v>
      </c>
      <c r="BG548" s="86">
        <f>IF(N548="zákl. přenesená",J548,0)</f>
        <v>0</v>
      </c>
      <c r="BH548" s="86">
        <f>IF(N548="sníž. přenesená",J548,0)</f>
        <v>0</v>
      </c>
      <c r="BI548" s="86">
        <f>IF(N548="nulová",J548,0)</f>
        <v>0</v>
      </c>
      <c r="BJ548" s="17" t="s">
        <v>9</v>
      </c>
      <c r="BK548" s="86">
        <f>ROUND(I548*H548,0)</f>
        <v>0</v>
      </c>
      <c r="BL548" s="17" t="s">
        <v>281</v>
      </c>
      <c r="BM548" s="17" t="s">
        <v>1060</v>
      </c>
    </row>
    <row r="549" spans="1:65" s="11" customFormat="1" x14ac:dyDescent="0.3">
      <c r="A549" s="570"/>
      <c r="B549" s="571"/>
      <c r="C549" s="570"/>
      <c r="D549" s="578" t="s">
        <v>202</v>
      </c>
      <c r="E549" s="585" t="s">
        <v>3</v>
      </c>
      <c r="F549" s="586" t="s">
        <v>91</v>
      </c>
      <c r="G549" s="570"/>
      <c r="H549" s="587">
        <v>152.28800000000001</v>
      </c>
      <c r="I549" s="89"/>
      <c r="J549" s="89"/>
      <c r="K549" s="570"/>
      <c r="L549" s="87"/>
      <c r="M549" s="90"/>
      <c r="N549" s="91"/>
      <c r="O549" s="91"/>
      <c r="P549" s="91"/>
      <c r="Q549" s="91"/>
      <c r="R549" s="91"/>
      <c r="S549" s="91"/>
      <c r="T549" s="92"/>
      <c r="AT549" s="88" t="s">
        <v>202</v>
      </c>
      <c r="AU549" s="88" t="s">
        <v>84</v>
      </c>
      <c r="AV549" s="11" t="s">
        <v>84</v>
      </c>
      <c r="AW549" s="11" t="s">
        <v>41</v>
      </c>
      <c r="AX549" s="11" t="s">
        <v>9</v>
      </c>
      <c r="AY549" s="88" t="s">
        <v>193</v>
      </c>
    </row>
    <row r="550" spans="1:65" s="1" customFormat="1" ht="22.5" customHeight="1" x14ac:dyDescent="0.3">
      <c r="A550" s="550"/>
      <c r="B550" s="503"/>
      <c r="C550" s="564" t="s">
        <v>1061</v>
      </c>
      <c r="D550" s="564" t="s">
        <v>195</v>
      </c>
      <c r="E550" s="565" t="s">
        <v>1062</v>
      </c>
      <c r="F550" s="569" t="s">
        <v>1063</v>
      </c>
      <c r="G550" s="567" t="s">
        <v>232</v>
      </c>
      <c r="H550" s="568">
        <v>25.2</v>
      </c>
      <c r="I550" s="80"/>
      <c r="J550" s="81">
        <f>ROUND(I550*H550,0)</f>
        <v>0</v>
      </c>
      <c r="K550" s="569" t="s">
        <v>199</v>
      </c>
      <c r="L550" s="21"/>
      <c r="M550" s="82" t="s">
        <v>3</v>
      </c>
      <c r="N550" s="83" t="s">
        <v>48</v>
      </c>
      <c r="O550" s="22"/>
      <c r="P550" s="84">
        <f>O550*H550</f>
        <v>0</v>
      </c>
      <c r="Q550" s="84">
        <v>0</v>
      </c>
      <c r="R550" s="84">
        <f>Q550*H550</f>
        <v>0</v>
      </c>
      <c r="S550" s="84">
        <v>0</v>
      </c>
      <c r="T550" s="85">
        <f>S550*H550</f>
        <v>0</v>
      </c>
      <c r="AR550" s="17" t="s">
        <v>281</v>
      </c>
      <c r="AT550" s="17" t="s">
        <v>195</v>
      </c>
      <c r="AU550" s="17" t="s">
        <v>84</v>
      </c>
      <c r="AY550" s="17" t="s">
        <v>193</v>
      </c>
      <c r="BE550" s="86">
        <f>IF(N550="základní",J550,0)</f>
        <v>0</v>
      </c>
      <c r="BF550" s="86">
        <f>IF(N550="snížená",J550,0)</f>
        <v>0</v>
      </c>
      <c r="BG550" s="86">
        <f>IF(N550="zákl. přenesená",J550,0)</f>
        <v>0</v>
      </c>
      <c r="BH550" s="86">
        <f>IF(N550="sníž. přenesená",J550,0)</f>
        <v>0</v>
      </c>
      <c r="BI550" s="86">
        <f>IF(N550="nulová",J550,0)</f>
        <v>0</v>
      </c>
      <c r="BJ550" s="17" t="s">
        <v>9</v>
      </c>
      <c r="BK550" s="86">
        <f>ROUND(I550*H550,0)</f>
        <v>0</v>
      </c>
      <c r="BL550" s="17" t="s">
        <v>281</v>
      </c>
      <c r="BM550" s="17" t="s">
        <v>1064</v>
      </c>
    </row>
    <row r="551" spans="1:65" s="11" customFormat="1" x14ac:dyDescent="0.3">
      <c r="A551" s="570"/>
      <c r="B551" s="571"/>
      <c r="C551" s="570"/>
      <c r="D551" s="578" t="s">
        <v>202</v>
      </c>
      <c r="E551" s="585" t="s">
        <v>3</v>
      </c>
      <c r="F551" s="586" t="s">
        <v>95</v>
      </c>
      <c r="G551" s="570"/>
      <c r="H551" s="587">
        <v>25.2</v>
      </c>
      <c r="I551" s="89"/>
      <c r="J551" s="89"/>
      <c r="K551" s="570"/>
      <c r="L551" s="87"/>
      <c r="M551" s="90"/>
      <c r="N551" s="91"/>
      <c r="O551" s="91"/>
      <c r="P551" s="91"/>
      <c r="Q551" s="91"/>
      <c r="R551" s="91"/>
      <c r="S551" s="91"/>
      <c r="T551" s="92"/>
      <c r="AT551" s="88" t="s">
        <v>202</v>
      </c>
      <c r="AU551" s="88" t="s">
        <v>84</v>
      </c>
      <c r="AV551" s="11" t="s">
        <v>84</v>
      </c>
      <c r="AW551" s="11" t="s">
        <v>41</v>
      </c>
      <c r="AX551" s="11" t="s">
        <v>9</v>
      </c>
      <c r="AY551" s="88" t="s">
        <v>193</v>
      </c>
    </row>
    <row r="552" spans="1:65" s="1" customFormat="1" ht="22.5" customHeight="1" x14ac:dyDescent="0.3">
      <c r="A552" s="550"/>
      <c r="B552" s="503"/>
      <c r="C552" s="564" t="s">
        <v>1065</v>
      </c>
      <c r="D552" s="564" t="s">
        <v>195</v>
      </c>
      <c r="E552" s="565" t="s">
        <v>1066</v>
      </c>
      <c r="F552" s="569" t="s">
        <v>1067</v>
      </c>
      <c r="G552" s="567" t="s">
        <v>232</v>
      </c>
      <c r="H552" s="568">
        <v>25.2</v>
      </c>
      <c r="I552" s="80"/>
      <c r="J552" s="81">
        <f>ROUND(I552*H552,0)</f>
        <v>0</v>
      </c>
      <c r="K552" s="569" t="s">
        <v>199</v>
      </c>
      <c r="L552" s="21"/>
      <c r="M552" s="82" t="s">
        <v>3</v>
      </c>
      <c r="N552" s="83" t="s">
        <v>48</v>
      </c>
      <c r="O552" s="22"/>
      <c r="P552" s="84">
        <f>O552*H552</f>
        <v>0</v>
      </c>
      <c r="Q552" s="84">
        <v>0</v>
      </c>
      <c r="R552" s="84">
        <f>Q552*H552</f>
        <v>0</v>
      </c>
      <c r="S552" s="84">
        <v>0</v>
      </c>
      <c r="T552" s="85">
        <f>S552*H552</f>
        <v>0</v>
      </c>
      <c r="AR552" s="17" t="s">
        <v>281</v>
      </c>
      <c r="AT552" s="17" t="s">
        <v>195</v>
      </c>
      <c r="AU552" s="17" t="s">
        <v>84</v>
      </c>
      <c r="AY552" s="17" t="s">
        <v>193</v>
      </c>
      <c r="BE552" s="86">
        <f>IF(N552="základní",J552,0)</f>
        <v>0</v>
      </c>
      <c r="BF552" s="86">
        <f>IF(N552="snížená",J552,0)</f>
        <v>0</v>
      </c>
      <c r="BG552" s="86">
        <f>IF(N552="zákl. přenesená",J552,0)</f>
        <v>0</v>
      </c>
      <c r="BH552" s="86">
        <f>IF(N552="sníž. přenesená",J552,0)</f>
        <v>0</v>
      </c>
      <c r="BI552" s="86">
        <f>IF(N552="nulová",J552,0)</f>
        <v>0</v>
      </c>
      <c r="BJ552" s="17" t="s">
        <v>9</v>
      </c>
      <c r="BK552" s="86">
        <f>ROUND(I552*H552,0)</f>
        <v>0</v>
      </c>
      <c r="BL552" s="17" t="s">
        <v>281</v>
      </c>
      <c r="BM552" s="17" t="s">
        <v>1068</v>
      </c>
    </row>
    <row r="553" spans="1:65" s="11" customFormat="1" x14ac:dyDescent="0.3">
      <c r="A553" s="570"/>
      <c r="B553" s="571"/>
      <c r="C553" s="570"/>
      <c r="D553" s="578" t="s">
        <v>202</v>
      </c>
      <c r="E553" s="585" t="s">
        <v>3</v>
      </c>
      <c r="F553" s="586" t="s">
        <v>98</v>
      </c>
      <c r="G553" s="570"/>
      <c r="H553" s="587">
        <v>25.2</v>
      </c>
      <c r="I553" s="89"/>
      <c r="J553" s="89"/>
      <c r="K553" s="570"/>
      <c r="L553" s="87"/>
      <c r="M553" s="90"/>
      <c r="N553" s="91"/>
      <c r="O553" s="91"/>
      <c r="P553" s="91"/>
      <c r="Q553" s="91"/>
      <c r="R553" s="91"/>
      <c r="S553" s="91"/>
      <c r="T553" s="92"/>
      <c r="AT553" s="88" t="s">
        <v>202</v>
      </c>
      <c r="AU553" s="88" t="s">
        <v>84</v>
      </c>
      <c r="AV553" s="11" t="s">
        <v>84</v>
      </c>
      <c r="AW553" s="11" t="s">
        <v>41</v>
      </c>
      <c r="AX553" s="11" t="s">
        <v>9</v>
      </c>
      <c r="AY553" s="88" t="s">
        <v>193</v>
      </c>
    </row>
    <row r="554" spans="1:65" s="1" customFormat="1" ht="22.5" customHeight="1" x14ac:dyDescent="0.3">
      <c r="A554" s="550"/>
      <c r="B554" s="503"/>
      <c r="C554" s="564" t="s">
        <v>1069</v>
      </c>
      <c r="D554" s="564" t="s">
        <v>195</v>
      </c>
      <c r="E554" s="565" t="s">
        <v>1070</v>
      </c>
      <c r="F554" s="569" t="s">
        <v>1071</v>
      </c>
      <c r="G554" s="567" t="s">
        <v>254</v>
      </c>
      <c r="H554" s="568">
        <v>152.28800000000001</v>
      </c>
      <c r="I554" s="80"/>
      <c r="J554" s="81">
        <f>ROUND(I554*H554,0)</f>
        <v>0</v>
      </c>
      <c r="K554" s="569" t="s">
        <v>199</v>
      </c>
      <c r="L554" s="21"/>
      <c r="M554" s="82" t="s">
        <v>3</v>
      </c>
      <c r="N554" s="83" t="s">
        <v>48</v>
      </c>
      <c r="O554" s="22"/>
      <c r="P554" s="84">
        <f>O554*H554</f>
        <v>0</v>
      </c>
      <c r="Q554" s="84">
        <v>3.3000000000000003E-5</v>
      </c>
      <c r="R554" s="84">
        <f>Q554*H554</f>
        <v>5.0255040000000009E-3</v>
      </c>
      <c r="S554" s="84">
        <v>0</v>
      </c>
      <c r="T554" s="85">
        <f>S554*H554</f>
        <v>0</v>
      </c>
      <c r="AR554" s="17" t="s">
        <v>281</v>
      </c>
      <c r="AT554" s="17" t="s">
        <v>195</v>
      </c>
      <c r="AU554" s="17" t="s">
        <v>84</v>
      </c>
      <c r="AY554" s="17" t="s">
        <v>193</v>
      </c>
      <c r="BE554" s="86">
        <f>IF(N554="základní",J554,0)</f>
        <v>0</v>
      </c>
      <c r="BF554" s="86">
        <f>IF(N554="snížená",J554,0)</f>
        <v>0</v>
      </c>
      <c r="BG554" s="86">
        <f>IF(N554="zákl. přenesená",J554,0)</f>
        <v>0</v>
      </c>
      <c r="BH554" s="86">
        <f>IF(N554="sníž. přenesená",J554,0)</f>
        <v>0</v>
      </c>
      <c r="BI554" s="86">
        <f>IF(N554="nulová",J554,0)</f>
        <v>0</v>
      </c>
      <c r="BJ554" s="17" t="s">
        <v>9</v>
      </c>
      <c r="BK554" s="86">
        <f>ROUND(I554*H554,0)</f>
        <v>0</v>
      </c>
      <c r="BL554" s="17" t="s">
        <v>281</v>
      </c>
      <c r="BM554" s="17" t="s">
        <v>1072</v>
      </c>
    </row>
    <row r="555" spans="1:65" s="11" customFormat="1" x14ac:dyDescent="0.3">
      <c r="A555" s="570"/>
      <c r="B555" s="571"/>
      <c r="C555" s="570"/>
      <c r="D555" s="578" t="s">
        <v>202</v>
      </c>
      <c r="E555" s="585" t="s">
        <v>3</v>
      </c>
      <c r="F555" s="586" t="s">
        <v>91</v>
      </c>
      <c r="G555" s="570"/>
      <c r="H555" s="587">
        <v>152.28800000000001</v>
      </c>
      <c r="I555" s="89"/>
      <c r="J555" s="89"/>
      <c r="K555" s="570"/>
      <c r="L555" s="87"/>
      <c r="M555" s="90"/>
      <c r="N555" s="91"/>
      <c r="O555" s="91"/>
      <c r="P555" s="91"/>
      <c r="Q555" s="91"/>
      <c r="R555" s="91"/>
      <c r="S555" s="91"/>
      <c r="T555" s="92"/>
      <c r="AT555" s="88" t="s">
        <v>202</v>
      </c>
      <c r="AU555" s="88" t="s">
        <v>84</v>
      </c>
      <c r="AV555" s="11" t="s">
        <v>84</v>
      </c>
      <c r="AW555" s="11" t="s">
        <v>41</v>
      </c>
      <c r="AX555" s="11" t="s">
        <v>9</v>
      </c>
      <c r="AY555" s="88" t="s">
        <v>193</v>
      </c>
    </row>
    <row r="556" spans="1:65" s="1" customFormat="1" ht="22.5" customHeight="1" x14ac:dyDescent="0.3">
      <c r="A556" s="550"/>
      <c r="B556" s="503"/>
      <c r="C556" s="564" t="s">
        <v>1073</v>
      </c>
      <c r="D556" s="564" t="s">
        <v>195</v>
      </c>
      <c r="E556" s="565" t="s">
        <v>1074</v>
      </c>
      <c r="F556" s="569" t="s">
        <v>1075</v>
      </c>
      <c r="G556" s="567" t="s">
        <v>232</v>
      </c>
      <c r="H556" s="568">
        <v>25.2</v>
      </c>
      <c r="I556" s="80"/>
      <c r="J556" s="81">
        <f>ROUND(I556*H556,0)</f>
        <v>0</v>
      </c>
      <c r="K556" s="569" t="s">
        <v>199</v>
      </c>
      <c r="L556" s="21"/>
      <c r="M556" s="82" t="s">
        <v>3</v>
      </c>
      <c r="N556" s="83" t="s">
        <v>48</v>
      </c>
      <c r="O556" s="22"/>
      <c r="P556" s="84">
        <f>O556*H556</f>
        <v>0</v>
      </c>
      <c r="Q556" s="84">
        <v>4.0000000000000003E-5</v>
      </c>
      <c r="R556" s="84">
        <f>Q556*H556</f>
        <v>1.008E-3</v>
      </c>
      <c r="S556" s="84">
        <v>0</v>
      </c>
      <c r="T556" s="85">
        <f>S556*H556</f>
        <v>0</v>
      </c>
      <c r="AR556" s="17" t="s">
        <v>281</v>
      </c>
      <c r="AT556" s="17" t="s">
        <v>195</v>
      </c>
      <c r="AU556" s="17" t="s">
        <v>84</v>
      </c>
      <c r="AY556" s="17" t="s">
        <v>193</v>
      </c>
      <c r="BE556" s="86">
        <f>IF(N556="základní",J556,0)</f>
        <v>0</v>
      </c>
      <c r="BF556" s="86">
        <f>IF(N556="snížená",J556,0)</f>
        <v>0</v>
      </c>
      <c r="BG556" s="86">
        <f>IF(N556="zákl. přenesená",J556,0)</f>
        <v>0</v>
      </c>
      <c r="BH556" s="86">
        <f>IF(N556="sníž. přenesená",J556,0)</f>
        <v>0</v>
      </c>
      <c r="BI556" s="86">
        <f>IF(N556="nulová",J556,0)</f>
        <v>0</v>
      </c>
      <c r="BJ556" s="17" t="s">
        <v>9</v>
      </c>
      <c r="BK556" s="86">
        <f>ROUND(I556*H556,0)</f>
        <v>0</v>
      </c>
      <c r="BL556" s="17" t="s">
        <v>281</v>
      </c>
      <c r="BM556" s="17" t="s">
        <v>1076</v>
      </c>
    </row>
    <row r="557" spans="1:65" s="11" customFormat="1" x14ac:dyDescent="0.3">
      <c r="A557" s="570"/>
      <c r="B557" s="571"/>
      <c r="C557" s="570"/>
      <c r="D557" s="578" t="s">
        <v>202</v>
      </c>
      <c r="E557" s="585" t="s">
        <v>3</v>
      </c>
      <c r="F557" s="586" t="s">
        <v>95</v>
      </c>
      <c r="G557" s="570"/>
      <c r="H557" s="587">
        <v>25.2</v>
      </c>
      <c r="I557" s="89"/>
      <c r="J557" s="89"/>
      <c r="K557" s="570"/>
      <c r="L557" s="87"/>
      <c r="M557" s="90"/>
      <c r="N557" s="91"/>
      <c r="O557" s="91"/>
      <c r="P557" s="91"/>
      <c r="Q557" s="91"/>
      <c r="R557" s="91"/>
      <c r="S557" s="91"/>
      <c r="T557" s="92"/>
      <c r="AT557" s="88" t="s">
        <v>202</v>
      </c>
      <c r="AU557" s="88" t="s">
        <v>84</v>
      </c>
      <c r="AV557" s="11" t="s">
        <v>84</v>
      </c>
      <c r="AW557" s="11" t="s">
        <v>41</v>
      </c>
      <c r="AX557" s="11" t="s">
        <v>9</v>
      </c>
      <c r="AY557" s="88" t="s">
        <v>193</v>
      </c>
    </row>
    <row r="558" spans="1:65" s="1" customFormat="1" ht="22.5" customHeight="1" x14ac:dyDescent="0.3">
      <c r="A558" s="550"/>
      <c r="B558" s="503"/>
      <c r="C558" s="564" t="s">
        <v>1077</v>
      </c>
      <c r="D558" s="564" t="s">
        <v>195</v>
      </c>
      <c r="E558" s="565" t="s">
        <v>1078</v>
      </c>
      <c r="F558" s="569" t="s">
        <v>1079</v>
      </c>
      <c r="G558" s="567" t="s">
        <v>232</v>
      </c>
      <c r="H558" s="568">
        <v>25.2</v>
      </c>
      <c r="I558" s="80"/>
      <c r="J558" s="81">
        <f>ROUND(I558*H558,0)</f>
        <v>0</v>
      </c>
      <c r="K558" s="569" t="s">
        <v>199</v>
      </c>
      <c r="L558" s="21"/>
      <c r="M558" s="82" t="s">
        <v>3</v>
      </c>
      <c r="N558" s="83" t="s">
        <v>48</v>
      </c>
      <c r="O558" s="22"/>
      <c r="P558" s="84">
        <f>O558*H558</f>
        <v>0</v>
      </c>
      <c r="Q558" s="84">
        <v>2.1699999999999999E-5</v>
      </c>
      <c r="R558" s="84">
        <f>Q558*H558</f>
        <v>5.4683999999999993E-4</v>
      </c>
      <c r="S558" s="84">
        <v>0</v>
      </c>
      <c r="T558" s="85">
        <f>S558*H558</f>
        <v>0</v>
      </c>
      <c r="AR558" s="17" t="s">
        <v>281</v>
      </c>
      <c r="AT558" s="17" t="s">
        <v>195</v>
      </c>
      <c r="AU558" s="17" t="s">
        <v>84</v>
      </c>
      <c r="AY558" s="17" t="s">
        <v>193</v>
      </c>
      <c r="BE558" s="86">
        <f>IF(N558="základní",J558,0)</f>
        <v>0</v>
      </c>
      <c r="BF558" s="86">
        <f>IF(N558="snížená",J558,0)</f>
        <v>0</v>
      </c>
      <c r="BG558" s="86">
        <f>IF(N558="zákl. přenesená",J558,0)</f>
        <v>0</v>
      </c>
      <c r="BH558" s="86">
        <f>IF(N558="sníž. přenesená",J558,0)</f>
        <v>0</v>
      </c>
      <c r="BI558" s="86">
        <f>IF(N558="nulová",J558,0)</f>
        <v>0</v>
      </c>
      <c r="BJ558" s="17" t="s">
        <v>9</v>
      </c>
      <c r="BK558" s="86">
        <f>ROUND(I558*H558,0)</f>
        <v>0</v>
      </c>
      <c r="BL558" s="17" t="s">
        <v>281</v>
      </c>
      <c r="BM558" s="17" t="s">
        <v>1080</v>
      </c>
    </row>
    <row r="559" spans="1:65" s="11" customFormat="1" x14ac:dyDescent="0.3">
      <c r="A559" s="570"/>
      <c r="B559" s="571"/>
      <c r="C559" s="570"/>
      <c r="D559" s="578" t="s">
        <v>202</v>
      </c>
      <c r="E559" s="585" t="s">
        <v>3</v>
      </c>
      <c r="F559" s="586" t="s">
        <v>98</v>
      </c>
      <c r="G559" s="570"/>
      <c r="H559" s="587">
        <v>25.2</v>
      </c>
      <c r="I559" s="89"/>
      <c r="J559" s="89"/>
      <c r="K559" s="570"/>
      <c r="L559" s="87"/>
      <c r="M559" s="90"/>
      <c r="N559" s="91"/>
      <c r="O559" s="91"/>
      <c r="P559" s="91"/>
      <c r="Q559" s="91"/>
      <c r="R559" s="91"/>
      <c r="S559" s="91"/>
      <c r="T559" s="92"/>
      <c r="AT559" s="88" t="s">
        <v>202</v>
      </c>
      <c r="AU559" s="88" t="s">
        <v>84</v>
      </c>
      <c r="AV559" s="11" t="s">
        <v>84</v>
      </c>
      <c r="AW559" s="11" t="s">
        <v>41</v>
      </c>
      <c r="AX559" s="11" t="s">
        <v>9</v>
      </c>
      <c r="AY559" s="88" t="s">
        <v>193</v>
      </c>
    </row>
    <row r="560" spans="1:65" s="1" customFormat="1" ht="22.5" customHeight="1" x14ac:dyDescent="0.3">
      <c r="A560" s="550"/>
      <c r="B560" s="503"/>
      <c r="C560" s="564" t="s">
        <v>1081</v>
      </c>
      <c r="D560" s="564" t="s">
        <v>195</v>
      </c>
      <c r="E560" s="565" t="s">
        <v>1082</v>
      </c>
      <c r="F560" s="569" t="s">
        <v>1083</v>
      </c>
      <c r="G560" s="567" t="s">
        <v>254</v>
      </c>
      <c r="H560" s="568">
        <v>152.28800000000001</v>
      </c>
      <c r="I560" s="80"/>
      <c r="J560" s="81">
        <f>ROUND(I560*H560,0)</f>
        <v>0</v>
      </c>
      <c r="K560" s="569" t="s">
        <v>199</v>
      </c>
      <c r="L560" s="21"/>
      <c r="M560" s="82" t="s">
        <v>3</v>
      </c>
      <c r="N560" s="83" t="s">
        <v>48</v>
      </c>
      <c r="O560" s="22"/>
      <c r="P560" s="84">
        <f>O560*H560</f>
        <v>0</v>
      </c>
      <c r="Q560" s="84">
        <v>4.5450000000000004E-3</v>
      </c>
      <c r="R560" s="84">
        <f>Q560*H560</f>
        <v>0.69214896000000015</v>
      </c>
      <c r="S560" s="84">
        <v>0</v>
      </c>
      <c r="T560" s="85">
        <f>S560*H560</f>
        <v>0</v>
      </c>
      <c r="AR560" s="17" t="s">
        <v>281</v>
      </c>
      <c r="AT560" s="17" t="s">
        <v>195</v>
      </c>
      <c r="AU560" s="17" t="s">
        <v>84</v>
      </c>
      <c r="AY560" s="17" t="s">
        <v>193</v>
      </c>
      <c r="BE560" s="86">
        <f>IF(N560="základní",J560,0)</f>
        <v>0</v>
      </c>
      <c r="BF560" s="86">
        <f>IF(N560="snížená",J560,0)</f>
        <v>0</v>
      </c>
      <c r="BG560" s="86">
        <f>IF(N560="zákl. přenesená",J560,0)</f>
        <v>0</v>
      </c>
      <c r="BH560" s="86">
        <f>IF(N560="sníž. přenesená",J560,0)</f>
        <v>0</v>
      </c>
      <c r="BI560" s="86">
        <f>IF(N560="nulová",J560,0)</f>
        <v>0</v>
      </c>
      <c r="BJ560" s="17" t="s">
        <v>9</v>
      </c>
      <c r="BK560" s="86">
        <f>ROUND(I560*H560,0)</f>
        <v>0</v>
      </c>
      <c r="BL560" s="17" t="s">
        <v>281</v>
      </c>
      <c r="BM560" s="17" t="s">
        <v>1084</v>
      </c>
    </row>
    <row r="561" spans="1:65" s="11" customFormat="1" x14ac:dyDescent="0.3">
      <c r="A561" s="570"/>
      <c r="B561" s="571"/>
      <c r="C561" s="570"/>
      <c r="D561" s="578" t="s">
        <v>202</v>
      </c>
      <c r="E561" s="585" t="s">
        <v>3</v>
      </c>
      <c r="F561" s="586" t="s">
        <v>91</v>
      </c>
      <c r="G561" s="570"/>
      <c r="H561" s="587">
        <v>152.28800000000001</v>
      </c>
      <c r="I561" s="89"/>
      <c r="J561" s="89"/>
      <c r="K561" s="570"/>
      <c r="L561" s="87"/>
      <c r="M561" s="90"/>
      <c r="N561" s="91"/>
      <c r="O561" s="91"/>
      <c r="P561" s="91"/>
      <c r="Q561" s="91"/>
      <c r="R561" s="91"/>
      <c r="S561" s="91"/>
      <c r="T561" s="92"/>
      <c r="AT561" s="88" t="s">
        <v>202</v>
      </c>
      <c r="AU561" s="88" t="s">
        <v>84</v>
      </c>
      <c r="AV561" s="11" t="s">
        <v>84</v>
      </c>
      <c r="AW561" s="11" t="s">
        <v>41</v>
      </c>
      <c r="AX561" s="11" t="s">
        <v>9</v>
      </c>
      <c r="AY561" s="88" t="s">
        <v>193</v>
      </c>
    </row>
    <row r="562" spans="1:65" s="1" customFormat="1" ht="31.5" customHeight="1" x14ac:dyDescent="0.3">
      <c r="A562" s="550"/>
      <c r="B562" s="503"/>
      <c r="C562" s="564" t="s">
        <v>1085</v>
      </c>
      <c r="D562" s="564" t="s">
        <v>195</v>
      </c>
      <c r="E562" s="565" t="s">
        <v>1086</v>
      </c>
      <c r="F562" s="569" t="s">
        <v>1087</v>
      </c>
      <c r="G562" s="567" t="s">
        <v>232</v>
      </c>
      <c r="H562" s="568">
        <v>25.2</v>
      </c>
      <c r="I562" s="80"/>
      <c r="J562" s="81">
        <f>ROUND(I562*H562,0)</f>
        <v>0</v>
      </c>
      <c r="K562" s="569" t="s">
        <v>199</v>
      </c>
      <c r="L562" s="21"/>
      <c r="M562" s="82" t="s">
        <v>3</v>
      </c>
      <c r="N562" s="83" t="s">
        <v>48</v>
      </c>
      <c r="O562" s="22"/>
      <c r="P562" s="84">
        <f>O562*H562</f>
        <v>0</v>
      </c>
      <c r="Q562" s="84">
        <v>1.3500000000000001E-3</v>
      </c>
      <c r="R562" s="84">
        <f>Q562*H562</f>
        <v>3.4020000000000002E-2</v>
      </c>
      <c r="S562" s="84">
        <v>0</v>
      </c>
      <c r="T562" s="85">
        <f>S562*H562</f>
        <v>0</v>
      </c>
      <c r="AR562" s="17" t="s">
        <v>281</v>
      </c>
      <c r="AT562" s="17" t="s">
        <v>195</v>
      </c>
      <c r="AU562" s="17" t="s">
        <v>84</v>
      </c>
      <c r="AY562" s="17" t="s">
        <v>193</v>
      </c>
      <c r="BE562" s="86">
        <f>IF(N562="základní",J562,0)</f>
        <v>0</v>
      </c>
      <c r="BF562" s="86">
        <f>IF(N562="snížená",J562,0)</f>
        <v>0</v>
      </c>
      <c r="BG562" s="86">
        <f>IF(N562="zákl. přenesená",J562,0)</f>
        <v>0</v>
      </c>
      <c r="BH562" s="86">
        <f>IF(N562="sníž. přenesená",J562,0)</f>
        <v>0</v>
      </c>
      <c r="BI562" s="86">
        <f>IF(N562="nulová",J562,0)</f>
        <v>0</v>
      </c>
      <c r="BJ562" s="17" t="s">
        <v>9</v>
      </c>
      <c r="BK562" s="86">
        <f>ROUND(I562*H562,0)</f>
        <v>0</v>
      </c>
      <c r="BL562" s="17" t="s">
        <v>281</v>
      </c>
      <c r="BM562" s="17" t="s">
        <v>1088</v>
      </c>
    </row>
    <row r="563" spans="1:65" s="11" customFormat="1" x14ac:dyDescent="0.3">
      <c r="A563" s="570"/>
      <c r="B563" s="571"/>
      <c r="C563" s="570"/>
      <c r="D563" s="578" t="s">
        <v>202</v>
      </c>
      <c r="E563" s="585" t="s">
        <v>3</v>
      </c>
      <c r="F563" s="586" t="s">
        <v>95</v>
      </c>
      <c r="G563" s="570"/>
      <c r="H563" s="587">
        <v>25.2</v>
      </c>
      <c r="I563" s="89"/>
      <c r="J563" s="89"/>
      <c r="K563" s="570"/>
      <c r="L563" s="87"/>
      <c r="M563" s="90"/>
      <c r="N563" s="91"/>
      <c r="O563" s="91"/>
      <c r="P563" s="91"/>
      <c r="Q563" s="91"/>
      <c r="R563" s="91"/>
      <c r="S563" s="91"/>
      <c r="T563" s="92"/>
      <c r="AT563" s="88" t="s">
        <v>202</v>
      </c>
      <c r="AU563" s="88" t="s">
        <v>84</v>
      </c>
      <c r="AV563" s="11" t="s">
        <v>84</v>
      </c>
      <c r="AW563" s="11" t="s">
        <v>41</v>
      </c>
      <c r="AX563" s="11" t="s">
        <v>9</v>
      </c>
      <c r="AY563" s="88" t="s">
        <v>193</v>
      </c>
    </row>
    <row r="564" spans="1:65" s="1" customFormat="1" ht="22.5" customHeight="1" x14ac:dyDescent="0.3">
      <c r="A564" s="550"/>
      <c r="B564" s="503"/>
      <c r="C564" s="564" t="s">
        <v>1089</v>
      </c>
      <c r="D564" s="564" t="s">
        <v>195</v>
      </c>
      <c r="E564" s="565" t="s">
        <v>1090</v>
      </c>
      <c r="F564" s="569" t="s">
        <v>1091</v>
      </c>
      <c r="G564" s="567" t="s">
        <v>232</v>
      </c>
      <c r="H564" s="568">
        <v>25.2</v>
      </c>
      <c r="I564" s="80"/>
      <c r="J564" s="81">
        <f>ROUND(I564*H564,0)</f>
        <v>0</v>
      </c>
      <c r="K564" s="569" t="s">
        <v>199</v>
      </c>
      <c r="L564" s="21"/>
      <c r="M564" s="82" t="s">
        <v>3</v>
      </c>
      <c r="N564" s="83" t="s">
        <v>48</v>
      </c>
      <c r="O564" s="22"/>
      <c r="P564" s="84">
        <f>O564*H564</f>
        <v>0</v>
      </c>
      <c r="Q564" s="84">
        <v>8.6399999999999997E-4</v>
      </c>
      <c r="R564" s="84">
        <f>Q564*H564</f>
        <v>2.1772799999999998E-2</v>
      </c>
      <c r="S564" s="84">
        <v>0</v>
      </c>
      <c r="T564" s="85">
        <f>S564*H564</f>
        <v>0</v>
      </c>
      <c r="AR564" s="17" t="s">
        <v>281</v>
      </c>
      <c r="AT564" s="17" t="s">
        <v>195</v>
      </c>
      <c r="AU564" s="17" t="s">
        <v>84</v>
      </c>
      <c r="AY564" s="17" t="s">
        <v>193</v>
      </c>
      <c r="BE564" s="86">
        <f>IF(N564="základní",J564,0)</f>
        <v>0</v>
      </c>
      <c r="BF564" s="86">
        <f>IF(N564="snížená",J564,0)</f>
        <v>0</v>
      </c>
      <c r="BG564" s="86">
        <f>IF(N564="zákl. přenesená",J564,0)</f>
        <v>0</v>
      </c>
      <c r="BH564" s="86">
        <f>IF(N564="sníž. přenesená",J564,0)</f>
        <v>0</v>
      </c>
      <c r="BI564" s="86">
        <f>IF(N564="nulová",J564,0)</f>
        <v>0</v>
      </c>
      <c r="BJ564" s="17" t="s">
        <v>9</v>
      </c>
      <c r="BK564" s="86">
        <f>ROUND(I564*H564,0)</f>
        <v>0</v>
      </c>
      <c r="BL564" s="17" t="s">
        <v>281</v>
      </c>
      <c r="BM564" s="17" t="s">
        <v>1092</v>
      </c>
    </row>
    <row r="565" spans="1:65" s="11" customFormat="1" x14ac:dyDescent="0.3">
      <c r="A565" s="570"/>
      <c r="B565" s="571"/>
      <c r="C565" s="570"/>
      <c r="D565" s="578" t="s">
        <v>202</v>
      </c>
      <c r="E565" s="585" t="s">
        <v>3</v>
      </c>
      <c r="F565" s="586" t="s">
        <v>98</v>
      </c>
      <c r="G565" s="570"/>
      <c r="H565" s="587">
        <v>25.2</v>
      </c>
      <c r="I565" s="89"/>
      <c r="J565" s="89"/>
      <c r="K565" s="570"/>
      <c r="L565" s="87"/>
      <c r="M565" s="90"/>
      <c r="N565" s="91"/>
      <c r="O565" s="91"/>
      <c r="P565" s="91"/>
      <c r="Q565" s="91"/>
      <c r="R565" s="91"/>
      <c r="S565" s="91"/>
      <c r="T565" s="92"/>
      <c r="AT565" s="88" t="s">
        <v>202</v>
      </c>
      <c r="AU565" s="88" t="s">
        <v>84</v>
      </c>
      <c r="AV565" s="11" t="s">
        <v>84</v>
      </c>
      <c r="AW565" s="11" t="s">
        <v>41</v>
      </c>
      <c r="AX565" s="11" t="s">
        <v>9</v>
      </c>
      <c r="AY565" s="88" t="s">
        <v>193</v>
      </c>
    </row>
    <row r="566" spans="1:65" s="1" customFormat="1" ht="22.5" customHeight="1" x14ac:dyDescent="0.3">
      <c r="A566" s="550"/>
      <c r="B566" s="503"/>
      <c r="C566" s="564" t="s">
        <v>1093</v>
      </c>
      <c r="D566" s="564" t="s">
        <v>195</v>
      </c>
      <c r="E566" s="565" t="s">
        <v>1094</v>
      </c>
      <c r="F566" s="569" t="s">
        <v>1095</v>
      </c>
      <c r="G566" s="567" t="s">
        <v>254</v>
      </c>
      <c r="H566" s="568">
        <v>152.28800000000001</v>
      </c>
      <c r="I566" s="80"/>
      <c r="J566" s="81">
        <f>ROUND(I566*H566,0)</f>
        <v>0</v>
      </c>
      <c r="K566" s="569" t="s">
        <v>199</v>
      </c>
      <c r="L566" s="21"/>
      <c r="M566" s="82" t="s">
        <v>3</v>
      </c>
      <c r="N566" s="83" t="s">
        <v>48</v>
      </c>
      <c r="O566" s="22"/>
      <c r="P566" s="84">
        <f>O566*H566</f>
        <v>0</v>
      </c>
      <c r="Q566" s="84">
        <v>2.9999999999999997E-4</v>
      </c>
      <c r="R566" s="84">
        <f>Q566*H566</f>
        <v>4.5686400000000002E-2</v>
      </c>
      <c r="S566" s="84">
        <v>0</v>
      </c>
      <c r="T566" s="85">
        <f>S566*H566</f>
        <v>0</v>
      </c>
      <c r="AR566" s="17" t="s">
        <v>281</v>
      </c>
      <c r="AT566" s="17" t="s">
        <v>195</v>
      </c>
      <c r="AU566" s="17" t="s">
        <v>84</v>
      </c>
      <c r="AY566" s="17" t="s">
        <v>193</v>
      </c>
      <c r="BE566" s="86">
        <f>IF(N566="základní",J566,0)</f>
        <v>0</v>
      </c>
      <c r="BF566" s="86">
        <f>IF(N566="snížená",J566,0)</f>
        <v>0</v>
      </c>
      <c r="BG566" s="86">
        <f>IF(N566="zákl. přenesená",J566,0)</f>
        <v>0</v>
      </c>
      <c r="BH566" s="86">
        <f>IF(N566="sníž. přenesená",J566,0)</f>
        <v>0</v>
      </c>
      <c r="BI566" s="86">
        <f>IF(N566="nulová",J566,0)</f>
        <v>0</v>
      </c>
      <c r="BJ566" s="17" t="s">
        <v>9</v>
      </c>
      <c r="BK566" s="86">
        <f>ROUND(I566*H566,0)</f>
        <v>0</v>
      </c>
      <c r="BL566" s="17" t="s">
        <v>281</v>
      </c>
      <c r="BM566" s="17" t="s">
        <v>1096</v>
      </c>
    </row>
    <row r="567" spans="1:65" s="11" customFormat="1" x14ac:dyDescent="0.3">
      <c r="A567" s="570"/>
      <c r="B567" s="571"/>
      <c r="C567" s="570"/>
      <c r="D567" s="578" t="s">
        <v>202</v>
      </c>
      <c r="E567" s="585" t="s">
        <v>3</v>
      </c>
      <c r="F567" s="586" t="s">
        <v>91</v>
      </c>
      <c r="G567" s="570"/>
      <c r="H567" s="587">
        <v>152.28800000000001</v>
      </c>
      <c r="I567" s="89"/>
      <c r="J567" s="89"/>
      <c r="K567" s="570"/>
      <c r="L567" s="87"/>
      <c r="M567" s="90"/>
      <c r="N567" s="91"/>
      <c r="O567" s="91"/>
      <c r="P567" s="91"/>
      <c r="Q567" s="91"/>
      <c r="R567" s="91"/>
      <c r="S567" s="91"/>
      <c r="T567" s="92"/>
      <c r="AT567" s="88" t="s">
        <v>202</v>
      </c>
      <c r="AU567" s="88" t="s">
        <v>84</v>
      </c>
      <c r="AV567" s="11" t="s">
        <v>84</v>
      </c>
      <c r="AW567" s="11" t="s">
        <v>41</v>
      </c>
      <c r="AX567" s="11" t="s">
        <v>9</v>
      </c>
      <c r="AY567" s="88" t="s">
        <v>193</v>
      </c>
    </row>
    <row r="568" spans="1:65" s="1" customFormat="1" ht="22.5" customHeight="1" x14ac:dyDescent="0.3">
      <c r="A568" s="550"/>
      <c r="B568" s="503"/>
      <c r="C568" s="588" t="s">
        <v>1097</v>
      </c>
      <c r="D568" s="588" t="s">
        <v>321</v>
      </c>
      <c r="E568" s="589" t="s">
        <v>1098</v>
      </c>
      <c r="F568" s="590" t="s">
        <v>1099</v>
      </c>
      <c r="G568" s="591" t="s">
        <v>254</v>
      </c>
      <c r="H568" s="592">
        <v>167.517</v>
      </c>
      <c r="I568" s="99"/>
      <c r="J568" s="100">
        <f>ROUND(I568*H568,0)</f>
        <v>0</v>
      </c>
      <c r="K568" s="566" t="s">
        <v>1443</v>
      </c>
      <c r="L568" s="101"/>
      <c r="M568" s="102" t="s">
        <v>3</v>
      </c>
      <c r="N568" s="103" t="s">
        <v>48</v>
      </c>
      <c r="O568" s="22"/>
      <c r="P568" s="84">
        <f>O568*H568</f>
        <v>0</v>
      </c>
      <c r="Q568" s="84">
        <v>3.5000000000000001E-3</v>
      </c>
      <c r="R568" s="84">
        <f>Q568*H568</f>
        <v>0.58630950000000004</v>
      </c>
      <c r="S568" s="84">
        <v>0</v>
      </c>
      <c r="T568" s="85">
        <f>S568*H568</f>
        <v>0</v>
      </c>
      <c r="AR568" s="17" t="s">
        <v>373</v>
      </c>
      <c r="AT568" s="17" t="s">
        <v>321</v>
      </c>
      <c r="AU568" s="17" t="s">
        <v>84</v>
      </c>
      <c r="AY568" s="17" t="s">
        <v>193</v>
      </c>
      <c r="BE568" s="86">
        <f>IF(N568="základní",J568,0)</f>
        <v>0</v>
      </c>
      <c r="BF568" s="86">
        <f>IF(N568="snížená",J568,0)</f>
        <v>0</v>
      </c>
      <c r="BG568" s="86">
        <f>IF(N568="zákl. přenesená",J568,0)</f>
        <v>0</v>
      </c>
      <c r="BH568" s="86">
        <f>IF(N568="sníž. přenesená",J568,0)</f>
        <v>0</v>
      </c>
      <c r="BI568" s="86">
        <f>IF(N568="nulová",J568,0)</f>
        <v>0</v>
      </c>
      <c r="BJ568" s="17" t="s">
        <v>9</v>
      </c>
      <c r="BK568" s="86">
        <f>ROUND(I568*H568,0)</f>
        <v>0</v>
      </c>
      <c r="BL568" s="17" t="s">
        <v>281</v>
      </c>
      <c r="BM568" s="17" t="s">
        <v>1100</v>
      </c>
    </row>
    <row r="569" spans="1:65" s="11" customFormat="1" x14ac:dyDescent="0.3">
      <c r="A569" s="570"/>
      <c r="B569" s="571"/>
      <c r="C569" s="570"/>
      <c r="D569" s="578" t="s">
        <v>202</v>
      </c>
      <c r="E569" s="585" t="s">
        <v>3</v>
      </c>
      <c r="F569" s="586" t="s">
        <v>1101</v>
      </c>
      <c r="G569" s="570"/>
      <c r="H569" s="587">
        <v>167.517</v>
      </c>
      <c r="I569" s="89"/>
      <c r="J569" s="89"/>
      <c r="K569" s="570"/>
      <c r="L569" s="87"/>
      <c r="M569" s="90"/>
      <c r="N569" s="91"/>
      <c r="O569" s="91"/>
      <c r="P569" s="91"/>
      <c r="Q569" s="91"/>
      <c r="R569" s="91"/>
      <c r="S569" s="91"/>
      <c r="T569" s="92"/>
      <c r="AT569" s="88" t="s">
        <v>202</v>
      </c>
      <c r="AU569" s="88" t="s">
        <v>84</v>
      </c>
      <c r="AV569" s="11" t="s">
        <v>84</v>
      </c>
      <c r="AW569" s="11" t="s">
        <v>41</v>
      </c>
      <c r="AX569" s="11" t="s">
        <v>9</v>
      </c>
      <c r="AY569" s="88" t="s">
        <v>193</v>
      </c>
    </row>
    <row r="570" spans="1:65" s="1" customFormat="1" ht="22.5" customHeight="1" x14ac:dyDescent="0.3">
      <c r="A570" s="550"/>
      <c r="B570" s="503"/>
      <c r="C570" s="564" t="s">
        <v>1102</v>
      </c>
      <c r="D570" s="564" t="s">
        <v>195</v>
      </c>
      <c r="E570" s="565" t="s">
        <v>1103</v>
      </c>
      <c r="F570" s="569" t="s">
        <v>1104</v>
      </c>
      <c r="G570" s="567" t="s">
        <v>232</v>
      </c>
      <c r="H570" s="568">
        <v>101.52500000000001</v>
      </c>
      <c r="I570" s="80"/>
      <c r="J570" s="81">
        <f>ROUND(I570*H570,0)</f>
        <v>0</v>
      </c>
      <c r="K570" s="569" t="s">
        <v>199</v>
      </c>
      <c r="L570" s="21"/>
      <c r="M570" s="82" t="s">
        <v>3</v>
      </c>
      <c r="N570" s="83" t="s">
        <v>48</v>
      </c>
      <c r="O570" s="22"/>
      <c r="P570" s="84">
        <f>O570*H570</f>
        <v>0</v>
      </c>
      <c r="Q570" s="84">
        <v>2.464E-6</v>
      </c>
      <c r="R570" s="84">
        <f>Q570*H570</f>
        <v>2.5015760000000003E-4</v>
      </c>
      <c r="S570" s="84">
        <v>0</v>
      </c>
      <c r="T570" s="85">
        <f>S570*H570</f>
        <v>0</v>
      </c>
      <c r="AR570" s="17" t="s">
        <v>281</v>
      </c>
      <c r="AT570" s="17" t="s">
        <v>195</v>
      </c>
      <c r="AU570" s="17" t="s">
        <v>84</v>
      </c>
      <c r="AY570" s="17" t="s">
        <v>193</v>
      </c>
      <c r="BE570" s="86">
        <f>IF(N570="základní",J570,0)</f>
        <v>0</v>
      </c>
      <c r="BF570" s="86">
        <f>IF(N570="snížená",J570,0)</f>
        <v>0</v>
      </c>
      <c r="BG570" s="86">
        <f>IF(N570="zákl. přenesená",J570,0)</f>
        <v>0</v>
      </c>
      <c r="BH570" s="86">
        <f>IF(N570="sníž. přenesená",J570,0)</f>
        <v>0</v>
      </c>
      <c r="BI570" s="86">
        <f>IF(N570="nulová",J570,0)</f>
        <v>0</v>
      </c>
      <c r="BJ570" s="17" t="s">
        <v>9</v>
      </c>
      <c r="BK570" s="86">
        <f>ROUND(I570*H570,0)</f>
        <v>0</v>
      </c>
      <c r="BL570" s="17" t="s">
        <v>281</v>
      </c>
      <c r="BM570" s="17" t="s">
        <v>1105</v>
      </c>
    </row>
    <row r="571" spans="1:65" s="11" customFormat="1" x14ac:dyDescent="0.3">
      <c r="A571" s="570"/>
      <c r="B571" s="571"/>
      <c r="C571" s="570"/>
      <c r="D571" s="578" t="s">
        <v>202</v>
      </c>
      <c r="E571" s="585" t="s">
        <v>3</v>
      </c>
      <c r="F571" s="586" t="s">
        <v>1106</v>
      </c>
      <c r="G571" s="570"/>
      <c r="H571" s="587">
        <v>101.52500000000001</v>
      </c>
      <c r="I571" s="89"/>
      <c r="J571" s="89"/>
      <c r="K571" s="570"/>
      <c r="L571" s="87"/>
      <c r="M571" s="90"/>
      <c r="N571" s="91"/>
      <c r="O571" s="91"/>
      <c r="P571" s="91"/>
      <c r="Q571" s="91"/>
      <c r="R571" s="91"/>
      <c r="S571" s="91"/>
      <c r="T571" s="92"/>
      <c r="AT571" s="88" t="s">
        <v>202</v>
      </c>
      <c r="AU571" s="88" t="s">
        <v>84</v>
      </c>
      <c r="AV571" s="11" t="s">
        <v>84</v>
      </c>
      <c r="AW571" s="11" t="s">
        <v>41</v>
      </c>
      <c r="AX571" s="11" t="s">
        <v>9</v>
      </c>
      <c r="AY571" s="88" t="s">
        <v>193</v>
      </c>
    </row>
    <row r="572" spans="1:65" s="1" customFormat="1" ht="22.5" customHeight="1" x14ac:dyDescent="0.3">
      <c r="A572" s="550"/>
      <c r="B572" s="503"/>
      <c r="C572" s="564" t="s">
        <v>1107</v>
      </c>
      <c r="D572" s="564" t="s">
        <v>195</v>
      </c>
      <c r="E572" s="565" t="s">
        <v>1108</v>
      </c>
      <c r="F572" s="569" t="s">
        <v>1109</v>
      </c>
      <c r="G572" s="567" t="s">
        <v>232</v>
      </c>
      <c r="H572" s="568">
        <v>25.2</v>
      </c>
      <c r="I572" s="80"/>
      <c r="J572" s="81">
        <f>ROUND(I572*H572,0)</f>
        <v>0</v>
      </c>
      <c r="K572" s="569" t="s">
        <v>199</v>
      </c>
      <c r="L572" s="21"/>
      <c r="M572" s="82" t="s">
        <v>3</v>
      </c>
      <c r="N572" s="83" t="s">
        <v>48</v>
      </c>
      <c r="O572" s="22"/>
      <c r="P572" s="84">
        <f>O572*H572</f>
        <v>0</v>
      </c>
      <c r="Q572" s="84">
        <v>1.2E-4</v>
      </c>
      <c r="R572" s="84">
        <f>Q572*H572</f>
        <v>3.0239999999999998E-3</v>
      </c>
      <c r="S572" s="84">
        <v>0</v>
      </c>
      <c r="T572" s="85">
        <f>S572*H572</f>
        <v>0</v>
      </c>
      <c r="AR572" s="17" t="s">
        <v>281</v>
      </c>
      <c r="AT572" s="17" t="s">
        <v>195</v>
      </c>
      <c r="AU572" s="17" t="s">
        <v>84</v>
      </c>
      <c r="AY572" s="17" t="s">
        <v>193</v>
      </c>
      <c r="BE572" s="86">
        <f>IF(N572="základní",J572,0)</f>
        <v>0</v>
      </c>
      <c r="BF572" s="86">
        <f>IF(N572="snížená",J572,0)</f>
        <v>0</v>
      </c>
      <c r="BG572" s="86">
        <f>IF(N572="zákl. přenesená",J572,0)</f>
        <v>0</v>
      </c>
      <c r="BH572" s="86">
        <f>IF(N572="sníž. přenesená",J572,0)</f>
        <v>0</v>
      </c>
      <c r="BI572" s="86">
        <f>IF(N572="nulová",J572,0)</f>
        <v>0</v>
      </c>
      <c r="BJ572" s="17" t="s">
        <v>9</v>
      </c>
      <c r="BK572" s="86">
        <f>ROUND(I572*H572,0)</f>
        <v>0</v>
      </c>
      <c r="BL572" s="17" t="s">
        <v>281</v>
      </c>
      <c r="BM572" s="17" t="s">
        <v>1110</v>
      </c>
    </row>
    <row r="573" spans="1:65" s="11" customFormat="1" x14ac:dyDescent="0.3">
      <c r="A573" s="570"/>
      <c r="B573" s="571"/>
      <c r="C573" s="570"/>
      <c r="D573" s="578" t="s">
        <v>202</v>
      </c>
      <c r="E573" s="585" t="s">
        <v>3</v>
      </c>
      <c r="F573" s="586" t="s">
        <v>95</v>
      </c>
      <c r="G573" s="570"/>
      <c r="H573" s="587">
        <v>25.2</v>
      </c>
      <c r="I573" s="89"/>
      <c r="J573" s="89"/>
      <c r="K573" s="570"/>
      <c r="L573" s="87"/>
      <c r="M573" s="90"/>
      <c r="N573" s="91"/>
      <c r="O573" s="91"/>
      <c r="P573" s="91"/>
      <c r="Q573" s="91"/>
      <c r="R573" s="91"/>
      <c r="S573" s="91"/>
      <c r="T573" s="92"/>
      <c r="AT573" s="88" t="s">
        <v>202</v>
      </c>
      <c r="AU573" s="88" t="s">
        <v>84</v>
      </c>
      <c r="AV573" s="11" t="s">
        <v>84</v>
      </c>
      <c r="AW573" s="11" t="s">
        <v>41</v>
      </c>
      <c r="AX573" s="11" t="s">
        <v>9</v>
      </c>
      <c r="AY573" s="88" t="s">
        <v>193</v>
      </c>
    </row>
    <row r="574" spans="1:65" s="1" customFormat="1" ht="22.5" customHeight="1" x14ac:dyDescent="0.3">
      <c r="A574" s="550"/>
      <c r="B574" s="503"/>
      <c r="C574" s="588" t="s">
        <v>1111</v>
      </c>
      <c r="D574" s="588" t="s">
        <v>321</v>
      </c>
      <c r="E574" s="589" t="s">
        <v>1098</v>
      </c>
      <c r="F574" s="590" t="s">
        <v>1099</v>
      </c>
      <c r="G574" s="591" t="s">
        <v>254</v>
      </c>
      <c r="H574" s="592">
        <v>8.3160000000000007</v>
      </c>
      <c r="I574" s="99"/>
      <c r="J574" s="100">
        <f>ROUND(I574*H574,0)</f>
        <v>0</v>
      </c>
      <c r="K574" s="566" t="s">
        <v>1443</v>
      </c>
      <c r="L574" s="101"/>
      <c r="M574" s="102" t="s">
        <v>3</v>
      </c>
      <c r="N574" s="103" t="s">
        <v>48</v>
      </c>
      <c r="O574" s="22"/>
      <c r="P574" s="84">
        <f>O574*H574</f>
        <v>0</v>
      </c>
      <c r="Q574" s="84">
        <v>3.5000000000000001E-3</v>
      </c>
      <c r="R574" s="84">
        <f>Q574*H574</f>
        <v>2.9106000000000003E-2</v>
      </c>
      <c r="S574" s="84">
        <v>0</v>
      </c>
      <c r="T574" s="85">
        <f>S574*H574</f>
        <v>0</v>
      </c>
      <c r="AR574" s="17" t="s">
        <v>373</v>
      </c>
      <c r="AT574" s="17" t="s">
        <v>321</v>
      </c>
      <c r="AU574" s="17" t="s">
        <v>84</v>
      </c>
      <c r="AY574" s="17" t="s">
        <v>193</v>
      </c>
      <c r="BE574" s="86">
        <f>IF(N574="základní",J574,0)</f>
        <v>0</v>
      </c>
      <c r="BF574" s="86">
        <f>IF(N574="snížená",J574,0)</f>
        <v>0</v>
      </c>
      <c r="BG574" s="86">
        <f>IF(N574="zákl. přenesená",J574,0)</f>
        <v>0</v>
      </c>
      <c r="BH574" s="86">
        <f>IF(N574="sníž. přenesená",J574,0)</f>
        <v>0</v>
      </c>
      <c r="BI574" s="86">
        <f>IF(N574="nulová",J574,0)</f>
        <v>0</v>
      </c>
      <c r="BJ574" s="17" t="s">
        <v>9</v>
      </c>
      <c r="BK574" s="86">
        <f>ROUND(I574*H574,0)</f>
        <v>0</v>
      </c>
      <c r="BL574" s="17" t="s">
        <v>281</v>
      </c>
      <c r="BM574" s="17" t="s">
        <v>1112</v>
      </c>
    </row>
    <row r="575" spans="1:65" s="11" customFormat="1" x14ac:dyDescent="0.3">
      <c r="A575" s="570"/>
      <c r="B575" s="571"/>
      <c r="C575" s="570"/>
      <c r="D575" s="578" t="s">
        <v>202</v>
      </c>
      <c r="E575" s="585" t="s">
        <v>3</v>
      </c>
      <c r="F575" s="586" t="s">
        <v>1113</v>
      </c>
      <c r="G575" s="570"/>
      <c r="H575" s="587">
        <v>8.3160000000000007</v>
      </c>
      <c r="I575" s="89"/>
      <c r="J575" s="89"/>
      <c r="K575" s="570"/>
      <c r="L575" s="87"/>
      <c r="M575" s="90"/>
      <c r="N575" s="91"/>
      <c r="O575" s="91"/>
      <c r="P575" s="91"/>
      <c r="Q575" s="91"/>
      <c r="R575" s="91"/>
      <c r="S575" s="91"/>
      <c r="T575" s="92"/>
      <c r="AT575" s="88" t="s">
        <v>202</v>
      </c>
      <c r="AU575" s="88" t="s">
        <v>84</v>
      </c>
      <c r="AV575" s="11" t="s">
        <v>84</v>
      </c>
      <c r="AW575" s="11" t="s">
        <v>41</v>
      </c>
      <c r="AX575" s="11" t="s">
        <v>9</v>
      </c>
      <c r="AY575" s="88" t="s">
        <v>193</v>
      </c>
    </row>
    <row r="576" spans="1:65" s="1" customFormat="1" ht="22.5" customHeight="1" x14ac:dyDescent="0.3">
      <c r="A576" s="550"/>
      <c r="B576" s="503"/>
      <c r="C576" s="564" t="s">
        <v>1114</v>
      </c>
      <c r="D576" s="564" t="s">
        <v>195</v>
      </c>
      <c r="E576" s="565" t="s">
        <v>1115</v>
      </c>
      <c r="F576" s="569" t="s">
        <v>1116</v>
      </c>
      <c r="G576" s="567" t="s">
        <v>232</v>
      </c>
      <c r="H576" s="568">
        <v>25.2</v>
      </c>
      <c r="I576" s="80"/>
      <c r="J576" s="81">
        <f>ROUND(I576*H576,0)</f>
        <v>0</v>
      </c>
      <c r="K576" s="569" t="s">
        <v>199</v>
      </c>
      <c r="L576" s="21"/>
      <c r="M576" s="82" t="s">
        <v>3</v>
      </c>
      <c r="N576" s="83" t="s">
        <v>48</v>
      </c>
      <c r="O576" s="22"/>
      <c r="P576" s="84">
        <f>O576*H576</f>
        <v>0</v>
      </c>
      <c r="Q576" s="84">
        <v>8.0000000000000007E-5</v>
      </c>
      <c r="R576" s="84">
        <f>Q576*H576</f>
        <v>2.016E-3</v>
      </c>
      <c r="S576" s="84">
        <v>0</v>
      </c>
      <c r="T576" s="85">
        <f>S576*H576</f>
        <v>0</v>
      </c>
      <c r="AR576" s="17" t="s">
        <v>281</v>
      </c>
      <c r="AT576" s="17" t="s">
        <v>195</v>
      </c>
      <c r="AU576" s="17" t="s">
        <v>84</v>
      </c>
      <c r="AY576" s="17" t="s">
        <v>193</v>
      </c>
      <c r="BE576" s="86">
        <f>IF(N576="základní",J576,0)</f>
        <v>0</v>
      </c>
      <c r="BF576" s="86">
        <f>IF(N576="snížená",J576,0)</f>
        <v>0</v>
      </c>
      <c r="BG576" s="86">
        <f>IF(N576="zákl. přenesená",J576,0)</f>
        <v>0</v>
      </c>
      <c r="BH576" s="86">
        <f>IF(N576="sníž. přenesená",J576,0)</f>
        <v>0</v>
      </c>
      <c r="BI576" s="86">
        <f>IF(N576="nulová",J576,0)</f>
        <v>0</v>
      </c>
      <c r="BJ576" s="17" t="s">
        <v>9</v>
      </c>
      <c r="BK576" s="86">
        <f>ROUND(I576*H576,0)</f>
        <v>0</v>
      </c>
      <c r="BL576" s="17" t="s">
        <v>281</v>
      </c>
      <c r="BM576" s="17" t="s">
        <v>1117</v>
      </c>
    </row>
    <row r="577" spans="1:65" s="11" customFormat="1" x14ac:dyDescent="0.3">
      <c r="A577" s="570"/>
      <c r="B577" s="571"/>
      <c r="C577" s="570"/>
      <c r="D577" s="578" t="s">
        <v>202</v>
      </c>
      <c r="E577" s="585" t="s">
        <v>3</v>
      </c>
      <c r="F577" s="586" t="s">
        <v>98</v>
      </c>
      <c r="G577" s="570"/>
      <c r="H577" s="587">
        <v>25.2</v>
      </c>
      <c r="I577" s="89"/>
      <c r="J577" s="89"/>
      <c r="K577" s="570"/>
      <c r="L577" s="87"/>
      <c r="M577" s="90"/>
      <c r="N577" s="91"/>
      <c r="O577" s="91"/>
      <c r="P577" s="91"/>
      <c r="Q577" s="91"/>
      <c r="R577" s="91"/>
      <c r="S577" s="91"/>
      <c r="T577" s="92"/>
      <c r="AT577" s="88" t="s">
        <v>202</v>
      </c>
      <c r="AU577" s="88" t="s">
        <v>84</v>
      </c>
      <c r="AV577" s="11" t="s">
        <v>84</v>
      </c>
      <c r="AW577" s="11" t="s">
        <v>41</v>
      </c>
      <c r="AX577" s="11" t="s">
        <v>9</v>
      </c>
      <c r="AY577" s="88" t="s">
        <v>193</v>
      </c>
    </row>
    <row r="578" spans="1:65" s="1" customFormat="1" ht="22.5" customHeight="1" x14ac:dyDescent="0.3">
      <c r="A578" s="550"/>
      <c r="B578" s="503"/>
      <c r="C578" s="588" t="s">
        <v>1118</v>
      </c>
      <c r="D578" s="588" t="s">
        <v>321</v>
      </c>
      <c r="E578" s="589" t="s">
        <v>1098</v>
      </c>
      <c r="F578" s="590" t="s">
        <v>1099</v>
      </c>
      <c r="G578" s="591" t="s">
        <v>254</v>
      </c>
      <c r="H578" s="592">
        <v>5.5439999999999996</v>
      </c>
      <c r="I578" s="99"/>
      <c r="J578" s="100">
        <f>ROUND(I578*H578,0)</f>
        <v>0</v>
      </c>
      <c r="K578" s="566" t="s">
        <v>1443</v>
      </c>
      <c r="L578" s="101"/>
      <c r="M578" s="102" t="s">
        <v>3</v>
      </c>
      <c r="N578" s="103" t="s">
        <v>48</v>
      </c>
      <c r="O578" s="22"/>
      <c r="P578" s="84">
        <f>O578*H578</f>
        <v>0</v>
      </c>
      <c r="Q578" s="84">
        <v>3.5000000000000001E-3</v>
      </c>
      <c r="R578" s="84">
        <f>Q578*H578</f>
        <v>1.9403999999999998E-2</v>
      </c>
      <c r="S578" s="84">
        <v>0</v>
      </c>
      <c r="T578" s="85">
        <f>S578*H578</f>
        <v>0</v>
      </c>
      <c r="AR578" s="17" t="s">
        <v>373</v>
      </c>
      <c r="AT578" s="17" t="s">
        <v>321</v>
      </c>
      <c r="AU578" s="17" t="s">
        <v>84</v>
      </c>
      <c r="AY578" s="17" t="s">
        <v>193</v>
      </c>
      <c r="BE578" s="86">
        <f>IF(N578="základní",J578,0)</f>
        <v>0</v>
      </c>
      <c r="BF578" s="86">
        <f>IF(N578="snížená",J578,0)</f>
        <v>0</v>
      </c>
      <c r="BG578" s="86">
        <f>IF(N578="zákl. přenesená",J578,0)</f>
        <v>0</v>
      </c>
      <c r="BH578" s="86">
        <f>IF(N578="sníž. přenesená",J578,0)</f>
        <v>0</v>
      </c>
      <c r="BI578" s="86">
        <f>IF(N578="nulová",J578,0)</f>
        <v>0</v>
      </c>
      <c r="BJ578" s="17" t="s">
        <v>9</v>
      </c>
      <c r="BK578" s="86">
        <f>ROUND(I578*H578,0)</f>
        <v>0</v>
      </c>
      <c r="BL578" s="17" t="s">
        <v>281</v>
      </c>
      <c r="BM578" s="17" t="s">
        <v>1119</v>
      </c>
    </row>
    <row r="579" spans="1:65" s="11" customFormat="1" x14ac:dyDescent="0.3">
      <c r="A579" s="570"/>
      <c r="B579" s="571"/>
      <c r="C579" s="570"/>
      <c r="D579" s="578" t="s">
        <v>202</v>
      </c>
      <c r="E579" s="585" t="s">
        <v>3</v>
      </c>
      <c r="F579" s="586" t="s">
        <v>1120</v>
      </c>
      <c r="G579" s="570"/>
      <c r="H579" s="587">
        <v>5.5439999999999996</v>
      </c>
      <c r="I579" s="89"/>
      <c r="J579" s="89"/>
      <c r="K579" s="570"/>
      <c r="L579" s="87"/>
      <c r="M579" s="90"/>
      <c r="N579" s="91"/>
      <c r="O579" s="91"/>
      <c r="P579" s="91"/>
      <c r="Q579" s="91"/>
      <c r="R579" s="91"/>
      <c r="S579" s="91"/>
      <c r="T579" s="92"/>
      <c r="AT579" s="88" t="s">
        <v>202</v>
      </c>
      <c r="AU579" s="88" t="s">
        <v>84</v>
      </c>
      <c r="AV579" s="11" t="s">
        <v>84</v>
      </c>
      <c r="AW579" s="11" t="s">
        <v>41</v>
      </c>
      <c r="AX579" s="11" t="s">
        <v>9</v>
      </c>
      <c r="AY579" s="88" t="s">
        <v>193</v>
      </c>
    </row>
    <row r="580" spans="1:65" s="1" customFormat="1" ht="22.5" customHeight="1" x14ac:dyDescent="0.3">
      <c r="A580" s="550"/>
      <c r="B580" s="503"/>
      <c r="C580" s="564" t="s">
        <v>1121</v>
      </c>
      <c r="D580" s="564" t="s">
        <v>195</v>
      </c>
      <c r="E580" s="565" t="s">
        <v>1122</v>
      </c>
      <c r="F580" s="569" t="s">
        <v>1123</v>
      </c>
      <c r="G580" s="567" t="s">
        <v>232</v>
      </c>
      <c r="H580" s="568">
        <v>152.28800000000001</v>
      </c>
      <c r="I580" s="80"/>
      <c r="J580" s="81">
        <f>ROUND(I580*H580,0)</f>
        <v>0</v>
      </c>
      <c r="K580" s="569" t="s">
        <v>199</v>
      </c>
      <c r="L580" s="21"/>
      <c r="M580" s="82" t="s">
        <v>3</v>
      </c>
      <c r="N580" s="83" t="s">
        <v>48</v>
      </c>
      <c r="O580" s="22"/>
      <c r="P580" s="84">
        <f>O580*H580</f>
        <v>0</v>
      </c>
      <c r="Q580" s="84">
        <v>3.0000000000000001E-5</v>
      </c>
      <c r="R580" s="84">
        <f>Q580*H580</f>
        <v>4.5686400000000005E-3</v>
      </c>
      <c r="S580" s="84">
        <v>0</v>
      </c>
      <c r="T580" s="85">
        <f>S580*H580</f>
        <v>0</v>
      </c>
      <c r="AR580" s="17" t="s">
        <v>281</v>
      </c>
      <c r="AT580" s="17" t="s">
        <v>195</v>
      </c>
      <c r="AU580" s="17" t="s">
        <v>84</v>
      </c>
      <c r="AY580" s="17" t="s">
        <v>193</v>
      </c>
      <c r="BE580" s="86">
        <f>IF(N580="základní",J580,0)</f>
        <v>0</v>
      </c>
      <c r="BF580" s="86">
        <f>IF(N580="snížená",J580,0)</f>
        <v>0</v>
      </c>
      <c r="BG580" s="86">
        <f>IF(N580="zákl. přenesená",J580,0)</f>
        <v>0</v>
      </c>
      <c r="BH580" s="86">
        <f>IF(N580="sníž. přenesená",J580,0)</f>
        <v>0</v>
      </c>
      <c r="BI580" s="86">
        <f>IF(N580="nulová",J580,0)</f>
        <v>0</v>
      </c>
      <c r="BJ580" s="17" t="s">
        <v>9</v>
      </c>
      <c r="BK580" s="86">
        <f>ROUND(I580*H580,0)</f>
        <v>0</v>
      </c>
      <c r="BL580" s="17" t="s">
        <v>281</v>
      </c>
      <c r="BM580" s="17" t="s">
        <v>1124</v>
      </c>
    </row>
    <row r="581" spans="1:65" s="11" customFormat="1" x14ac:dyDescent="0.3">
      <c r="A581" s="570"/>
      <c r="B581" s="571"/>
      <c r="C581" s="570"/>
      <c r="D581" s="578" t="s">
        <v>202</v>
      </c>
      <c r="E581" s="585" t="s">
        <v>3</v>
      </c>
      <c r="F581" s="586" t="s">
        <v>91</v>
      </c>
      <c r="G581" s="570"/>
      <c r="H581" s="587">
        <v>152.28800000000001</v>
      </c>
      <c r="I581" s="89"/>
      <c r="J581" s="89"/>
      <c r="K581" s="570"/>
      <c r="L581" s="87"/>
      <c r="M581" s="90"/>
      <c r="N581" s="91"/>
      <c r="O581" s="91"/>
      <c r="P581" s="91"/>
      <c r="Q581" s="91"/>
      <c r="R581" s="91"/>
      <c r="S581" s="91"/>
      <c r="T581" s="92"/>
      <c r="AT581" s="88" t="s">
        <v>202</v>
      </c>
      <c r="AU581" s="88" t="s">
        <v>84</v>
      </c>
      <c r="AV581" s="11" t="s">
        <v>84</v>
      </c>
      <c r="AW581" s="11" t="s">
        <v>41</v>
      </c>
      <c r="AX581" s="11" t="s">
        <v>9</v>
      </c>
      <c r="AY581" s="88" t="s">
        <v>193</v>
      </c>
    </row>
    <row r="582" spans="1:65" s="1" customFormat="1" ht="22.5" customHeight="1" x14ac:dyDescent="0.3">
      <c r="A582" s="550"/>
      <c r="B582" s="503"/>
      <c r="C582" s="588" t="s">
        <v>1125</v>
      </c>
      <c r="D582" s="588" t="s">
        <v>321</v>
      </c>
      <c r="E582" s="589" t="s">
        <v>1126</v>
      </c>
      <c r="F582" s="590" t="s">
        <v>1127</v>
      </c>
      <c r="G582" s="591" t="s">
        <v>232</v>
      </c>
      <c r="H582" s="592">
        <v>155.334</v>
      </c>
      <c r="I582" s="99"/>
      <c r="J582" s="100">
        <f>ROUND(I582*H582,0)</f>
        <v>0</v>
      </c>
      <c r="K582" s="590" t="s">
        <v>199</v>
      </c>
      <c r="L582" s="101"/>
      <c r="M582" s="102" t="s">
        <v>3</v>
      </c>
      <c r="N582" s="103" t="s">
        <v>48</v>
      </c>
      <c r="O582" s="22"/>
      <c r="P582" s="84">
        <f>O582*H582</f>
        <v>0</v>
      </c>
      <c r="Q582" s="84">
        <v>3.8000000000000002E-4</v>
      </c>
      <c r="R582" s="84">
        <f>Q582*H582</f>
        <v>5.9026920000000004E-2</v>
      </c>
      <c r="S582" s="84">
        <v>0</v>
      </c>
      <c r="T582" s="85">
        <f>S582*H582</f>
        <v>0</v>
      </c>
      <c r="AR582" s="17" t="s">
        <v>373</v>
      </c>
      <c r="AT582" s="17" t="s">
        <v>321</v>
      </c>
      <c r="AU582" s="17" t="s">
        <v>84</v>
      </c>
      <c r="AY582" s="17" t="s">
        <v>193</v>
      </c>
      <c r="BE582" s="86">
        <f>IF(N582="základní",J582,0)</f>
        <v>0</v>
      </c>
      <c r="BF582" s="86">
        <f>IF(N582="snížená",J582,0)</f>
        <v>0</v>
      </c>
      <c r="BG582" s="86">
        <f>IF(N582="zákl. přenesená",J582,0)</f>
        <v>0</v>
      </c>
      <c r="BH582" s="86">
        <f>IF(N582="sníž. přenesená",J582,0)</f>
        <v>0</v>
      </c>
      <c r="BI582" s="86">
        <f>IF(N582="nulová",J582,0)</f>
        <v>0</v>
      </c>
      <c r="BJ582" s="17" t="s">
        <v>9</v>
      </c>
      <c r="BK582" s="86">
        <f>ROUND(I582*H582,0)</f>
        <v>0</v>
      </c>
      <c r="BL582" s="17" t="s">
        <v>281</v>
      </c>
      <c r="BM582" s="17" t="s">
        <v>1128</v>
      </c>
    </row>
    <row r="583" spans="1:65" s="11" customFormat="1" x14ac:dyDescent="0.3">
      <c r="A583" s="570"/>
      <c r="B583" s="571"/>
      <c r="C583" s="570"/>
      <c r="D583" s="578" t="s">
        <v>202</v>
      </c>
      <c r="E583" s="585" t="s">
        <v>3</v>
      </c>
      <c r="F583" s="586" t="s">
        <v>1129</v>
      </c>
      <c r="G583" s="570"/>
      <c r="H583" s="587">
        <v>155.334</v>
      </c>
      <c r="I583" s="89"/>
      <c r="J583" s="89"/>
      <c r="K583" s="570"/>
      <c r="L583" s="87"/>
      <c r="M583" s="90"/>
      <c r="N583" s="91"/>
      <c r="O583" s="91"/>
      <c r="P583" s="91"/>
      <c r="Q583" s="91"/>
      <c r="R583" s="91"/>
      <c r="S583" s="91"/>
      <c r="T583" s="92"/>
      <c r="AT583" s="88" t="s">
        <v>202</v>
      </c>
      <c r="AU583" s="88" t="s">
        <v>84</v>
      </c>
      <c r="AV583" s="11" t="s">
        <v>84</v>
      </c>
      <c r="AW583" s="11" t="s">
        <v>41</v>
      </c>
      <c r="AX583" s="11" t="s">
        <v>9</v>
      </c>
      <c r="AY583" s="88" t="s">
        <v>193</v>
      </c>
    </row>
    <row r="584" spans="1:65" s="1" customFormat="1" ht="22.5" customHeight="1" x14ac:dyDescent="0.3">
      <c r="A584" s="550"/>
      <c r="B584" s="503"/>
      <c r="C584" s="564" t="s">
        <v>1130</v>
      </c>
      <c r="D584" s="564" t="s">
        <v>195</v>
      </c>
      <c r="E584" s="565" t="s">
        <v>1131</v>
      </c>
      <c r="F584" s="569" t="s">
        <v>1132</v>
      </c>
      <c r="G584" s="567" t="s">
        <v>232</v>
      </c>
      <c r="H584" s="568">
        <v>21</v>
      </c>
      <c r="I584" s="80"/>
      <c r="J584" s="81">
        <f>ROUND(I584*H584,0)</f>
        <v>0</v>
      </c>
      <c r="K584" s="569" t="s">
        <v>199</v>
      </c>
      <c r="L584" s="21"/>
      <c r="M584" s="82" t="s">
        <v>3</v>
      </c>
      <c r="N584" s="83" t="s">
        <v>48</v>
      </c>
      <c r="O584" s="22"/>
      <c r="P584" s="84">
        <f>O584*H584</f>
        <v>0</v>
      </c>
      <c r="Q584" s="84">
        <v>1.5E-5</v>
      </c>
      <c r="R584" s="84">
        <f>Q584*H584</f>
        <v>3.1500000000000001E-4</v>
      </c>
      <c r="S584" s="84">
        <v>0</v>
      </c>
      <c r="T584" s="85">
        <f>S584*H584</f>
        <v>0</v>
      </c>
      <c r="AR584" s="17" t="s">
        <v>281</v>
      </c>
      <c r="AT584" s="17" t="s">
        <v>195</v>
      </c>
      <c r="AU584" s="17" t="s">
        <v>84</v>
      </c>
      <c r="AY584" s="17" t="s">
        <v>193</v>
      </c>
      <c r="BE584" s="86">
        <f>IF(N584="základní",J584,0)</f>
        <v>0</v>
      </c>
      <c r="BF584" s="86">
        <f>IF(N584="snížená",J584,0)</f>
        <v>0</v>
      </c>
      <c r="BG584" s="86">
        <f>IF(N584="zákl. přenesená",J584,0)</f>
        <v>0</v>
      </c>
      <c r="BH584" s="86">
        <f>IF(N584="sníž. přenesená",J584,0)</f>
        <v>0</v>
      </c>
      <c r="BI584" s="86">
        <f>IF(N584="nulová",J584,0)</f>
        <v>0</v>
      </c>
      <c r="BJ584" s="17" t="s">
        <v>9</v>
      </c>
      <c r="BK584" s="86">
        <f>ROUND(I584*H584,0)</f>
        <v>0</v>
      </c>
      <c r="BL584" s="17" t="s">
        <v>281</v>
      </c>
      <c r="BM584" s="17" t="s">
        <v>1133</v>
      </c>
    </row>
    <row r="585" spans="1:65" s="11" customFormat="1" x14ac:dyDescent="0.3">
      <c r="A585" s="570"/>
      <c r="B585" s="571"/>
      <c r="C585" s="570"/>
      <c r="D585" s="578" t="s">
        <v>202</v>
      </c>
      <c r="E585" s="585" t="s">
        <v>3</v>
      </c>
      <c r="F585" s="586" t="s">
        <v>1134</v>
      </c>
      <c r="G585" s="570"/>
      <c r="H585" s="587">
        <v>21</v>
      </c>
      <c r="I585" s="89"/>
      <c r="J585" s="89"/>
      <c r="K585" s="570"/>
      <c r="L585" s="87"/>
      <c r="M585" s="90"/>
      <c r="N585" s="91"/>
      <c r="O585" s="91"/>
      <c r="P585" s="91"/>
      <c r="Q585" s="91"/>
      <c r="R585" s="91"/>
      <c r="S585" s="91"/>
      <c r="T585" s="92"/>
      <c r="AT585" s="88" t="s">
        <v>202</v>
      </c>
      <c r="AU585" s="88" t="s">
        <v>84</v>
      </c>
      <c r="AV585" s="11" t="s">
        <v>84</v>
      </c>
      <c r="AW585" s="11" t="s">
        <v>41</v>
      </c>
      <c r="AX585" s="11" t="s">
        <v>9</v>
      </c>
      <c r="AY585" s="88" t="s">
        <v>193</v>
      </c>
    </row>
    <row r="586" spans="1:65" s="1" customFormat="1" ht="22.5" customHeight="1" x14ac:dyDescent="0.3">
      <c r="A586" s="550"/>
      <c r="B586" s="503"/>
      <c r="C586" s="588" t="s">
        <v>1135</v>
      </c>
      <c r="D586" s="588" t="s">
        <v>321</v>
      </c>
      <c r="E586" s="589" t="s">
        <v>1136</v>
      </c>
      <c r="F586" s="590" t="s">
        <v>1137</v>
      </c>
      <c r="G586" s="591" t="s">
        <v>232</v>
      </c>
      <c r="H586" s="592">
        <v>23.1</v>
      </c>
      <c r="I586" s="99"/>
      <c r="J586" s="100">
        <f>ROUND(I586*H586,0)</f>
        <v>0</v>
      </c>
      <c r="K586" s="566" t="s">
        <v>1443</v>
      </c>
      <c r="L586" s="101"/>
      <c r="M586" s="102" t="s">
        <v>3</v>
      </c>
      <c r="N586" s="103" t="s">
        <v>48</v>
      </c>
      <c r="O586" s="22"/>
      <c r="P586" s="84">
        <f>O586*H586</f>
        <v>0</v>
      </c>
      <c r="Q586" s="84">
        <v>2.9999999999999997E-4</v>
      </c>
      <c r="R586" s="84">
        <f>Q586*H586</f>
        <v>6.9299999999999995E-3</v>
      </c>
      <c r="S586" s="84">
        <v>0</v>
      </c>
      <c r="T586" s="85">
        <f>S586*H586</f>
        <v>0</v>
      </c>
      <c r="AR586" s="17" t="s">
        <v>373</v>
      </c>
      <c r="AT586" s="17" t="s">
        <v>321</v>
      </c>
      <c r="AU586" s="17" t="s">
        <v>84</v>
      </c>
      <c r="AY586" s="17" t="s">
        <v>193</v>
      </c>
      <c r="BE586" s="86">
        <f>IF(N586="základní",J586,0)</f>
        <v>0</v>
      </c>
      <c r="BF586" s="86">
        <f>IF(N586="snížená",J586,0)</f>
        <v>0</v>
      </c>
      <c r="BG586" s="86">
        <f>IF(N586="zákl. přenesená",J586,0)</f>
        <v>0</v>
      </c>
      <c r="BH586" s="86">
        <f>IF(N586="sníž. přenesená",J586,0)</f>
        <v>0</v>
      </c>
      <c r="BI586" s="86">
        <f>IF(N586="nulová",J586,0)</f>
        <v>0</v>
      </c>
      <c r="BJ586" s="17" t="s">
        <v>9</v>
      </c>
      <c r="BK586" s="86">
        <f>ROUND(I586*H586,0)</f>
        <v>0</v>
      </c>
      <c r="BL586" s="17" t="s">
        <v>281</v>
      </c>
      <c r="BM586" s="17" t="s">
        <v>1138</v>
      </c>
    </row>
    <row r="587" spans="1:65" s="11" customFormat="1" x14ac:dyDescent="0.3">
      <c r="A587" s="570"/>
      <c r="B587" s="571"/>
      <c r="C587" s="570"/>
      <c r="D587" s="578" t="s">
        <v>202</v>
      </c>
      <c r="E587" s="585" t="s">
        <v>3</v>
      </c>
      <c r="F587" s="586" t="s">
        <v>1139</v>
      </c>
      <c r="G587" s="570"/>
      <c r="H587" s="587">
        <v>23.1</v>
      </c>
      <c r="I587" s="89"/>
      <c r="J587" s="89"/>
      <c r="K587" s="570"/>
      <c r="L587" s="87"/>
      <c r="M587" s="90"/>
      <c r="N587" s="91"/>
      <c r="O587" s="91"/>
      <c r="P587" s="91"/>
      <c r="Q587" s="91"/>
      <c r="R587" s="91"/>
      <c r="S587" s="91"/>
      <c r="T587" s="92"/>
      <c r="AT587" s="88" t="s">
        <v>202</v>
      </c>
      <c r="AU587" s="88" t="s">
        <v>84</v>
      </c>
      <c r="AV587" s="11" t="s">
        <v>84</v>
      </c>
      <c r="AW587" s="11" t="s">
        <v>41</v>
      </c>
      <c r="AX587" s="11" t="s">
        <v>9</v>
      </c>
      <c r="AY587" s="88" t="s">
        <v>193</v>
      </c>
    </row>
    <row r="588" spans="1:65" s="1" customFormat="1" ht="22.5" customHeight="1" x14ac:dyDescent="0.3">
      <c r="A588" s="550"/>
      <c r="B588" s="503"/>
      <c r="C588" s="564" t="s">
        <v>1140</v>
      </c>
      <c r="D588" s="564" t="s">
        <v>195</v>
      </c>
      <c r="E588" s="565" t="s">
        <v>1141</v>
      </c>
      <c r="F588" s="569" t="s">
        <v>1142</v>
      </c>
      <c r="G588" s="567" t="s">
        <v>232</v>
      </c>
      <c r="H588" s="568">
        <v>2.2000000000000002</v>
      </c>
      <c r="I588" s="80"/>
      <c r="J588" s="81">
        <f>ROUND(I588*H588,0)</f>
        <v>0</v>
      </c>
      <c r="K588" s="569" t="s">
        <v>199</v>
      </c>
      <c r="L588" s="21"/>
      <c r="M588" s="82" t="s">
        <v>3</v>
      </c>
      <c r="N588" s="83" t="s">
        <v>48</v>
      </c>
      <c r="O588" s="22"/>
      <c r="P588" s="84">
        <f>O588*H588</f>
        <v>0</v>
      </c>
      <c r="Q588" s="84">
        <v>0</v>
      </c>
      <c r="R588" s="84">
        <f>Q588*H588</f>
        <v>0</v>
      </c>
      <c r="S588" s="84">
        <v>0</v>
      </c>
      <c r="T588" s="85">
        <f>S588*H588</f>
        <v>0</v>
      </c>
      <c r="AR588" s="17" t="s">
        <v>281</v>
      </c>
      <c r="AT588" s="17" t="s">
        <v>195</v>
      </c>
      <c r="AU588" s="17" t="s">
        <v>84</v>
      </c>
      <c r="AY588" s="17" t="s">
        <v>193</v>
      </c>
      <c r="BE588" s="86">
        <f>IF(N588="základní",J588,0)</f>
        <v>0</v>
      </c>
      <c r="BF588" s="86">
        <f>IF(N588="snížená",J588,0)</f>
        <v>0</v>
      </c>
      <c r="BG588" s="86">
        <f>IF(N588="zákl. přenesená",J588,0)</f>
        <v>0</v>
      </c>
      <c r="BH588" s="86">
        <f>IF(N588="sníž. přenesená",J588,0)</f>
        <v>0</v>
      </c>
      <c r="BI588" s="86">
        <f>IF(N588="nulová",J588,0)</f>
        <v>0</v>
      </c>
      <c r="BJ588" s="17" t="s">
        <v>9</v>
      </c>
      <c r="BK588" s="86">
        <f>ROUND(I588*H588,0)</f>
        <v>0</v>
      </c>
      <c r="BL588" s="17" t="s">
        <v>281</v>
      </c>
      <c r="BM588" s="17" t="s">
        <v>1143</v>
      </c>
    </row>
    <row r="589" spans="1:65" s="11" customFormat="1" x14ac:dyDescent="0.3">
      <c r="A589" s="570"/>
      <c r="B589" s="571"/>
      <c r="C589" s="570"/>
      <c r="D589" s="578" t="s">
        <v>202</v>
      </c>
      <c r="E589" s="585" t="s">
        <v>3</v>
      </c>
      <c r="F589" s="586" t="s">
        <v>1144</v>
      </c>
      <c r="G589" s="570"/>
      <c r="H589" s="587">
        <v>2.2000000000000002</v>
      </c>
      <c r="I589" s="89"/>
      <c r="J589" s="89"/>
      <c r="K589" s="570"/>
      <c r="L589" s="87"/>
      <c r="M589" s="90"/>
      <c r="N589" s="91"/>
      <c r="O589" s="91"/>
      <c r="P589" s="91"/>
      <c r="Q589" s="91"/>
      <c r="R589" s="91"/>
      <c r="S589" s="91"/>
      <c r="T589" s="92"/>
      <c r="AT589" s="88" t="s">
        <v>202</v>
      </c>
      <c r="AU589" s="88" t="s">
        <v>84</v>
      </c>
      <c r="AV589" s="11" t="s">
        <v>84</v>
      </c>
      <c r="AW589" s="11" t="s">
        <v>41</v>
      </c>
      <c r="AX589" s="11" t="s">
        <v>9</v>
      </c>
      <c r="AY589" s="88" t="s">
        <v>193</v>
      </c>
    </row>
    <row r="590" spans="1:65" s="1" customFormat="1" ht="22.5" customHeight="1" x14ac:dyDescent="0.3">
      <c r="A590" s="550"/>
      <c r="B590" s="503"/>
      <c r="C590" s="588" t="s">
        <v>1145</v>
      </c>
      <c r="D590" s="588" t="s">
        <v>321</v>
      </c>
      <c r="E590" s="589" t="s">
        <v>1146</v>
      </c>
      <c r="F590" s="590" t="s">
        <v>1147</v>
      </c>
      <c r="G590" s="591" t="s">
        <v>232</v>
      </c>
      <c r="H590" s="592">
        <v>2.2000000000000002</v>
      </c>
      <c r="I590" s="99"/>
      <c r="J590" s="100">
        <f>ROUND(I590*H590,0)</f>
        <v>0</v>
      </c>
      <c r="K590" s="590" t="s">
        <v>199</v>
      </c>
      <c r="L590" s="101"/>
      <c r="M590" s="102" t="s">
        <v>3</v>
      </c>
      <c r="N590" s="103" t="s">
        <v>48</v>
      </c>
      <c r="O590" s="22"/>
      <c r="P590" s="84">
        <f>O590*H590</f>
        <v>0</v>
      </c>
      <c r="Q590" s="84">
        <v>2.1000000000000001E-4</v>
      </c>
      <c r="R590" s="84">
        <f>Q590*H590</f>
        <v>4.6200000000000006E-4</v>
      </c>
      <c r="S590" s="84">
        <v>0</v>
      </c>
      <c r="T590" s="85">
        <f>S590*H590</f>
        <v>0</v>
      </c>
      <c r="AR590" s="17" t="s">
        <v>373</v>
      </c>
      <c r="AT590" s="17" t="s">
        <v>321</v>
      </c>
      <c r="AU590" s="17" t="s">
        <v>84</v>
      </c>
      <c r="AY590" s="17" t="s">
        <v>193</v>
      </c>
      <c r="BE590" s="86">
        <f>IF(N590="základní",J590,0)</f>
        <v>0</v>
      </c>
      <c r="BF590" s="86">
        <f>IF(N590="snížená",J590,0)</f>
        <v>0</v>
      </c>
      <c r="BG590" s="86">
        <f>IF(N590="zákl. přenesená",J590,0)</f>
        <v>0</v>
      </c>
      <c r="BH590" s="86">
        <f>IF(N590="sníž. přenesená",J590,0)</f>
        <v>0</v>
      </c>
      <c r="BI590" s="86">
        <f>IF(N590="nulová",J590,0)</f>
        <v>0</v>
      </c>
      <c r="BJ590" s="17" t="s">
        <v>9</v>
      </c>
      <c r="BK590" s="86">
        <f>ROUND(I590*H590,0)</f>
        <v>0</v>
      </c>
      <c r="BL590" s="17" t="s">
        <v>281</v>
      </c>
      <c r="BM590" s="17" t="s">
        <v>1148</v>
      </c>
    </row>
    <row r="591" spans="1:65" s="11" customFormat="1" x14ac:dyDescent="0.3">
      <c r="A591" s="570"/>
      <c r="B591" s="571"/>
      <c r="C591" s="570"/>
      <c r="D591" s="578" t="s">
        <v>202</v>
      </c>
      <c r="E591" s="585" t="s">
        <v>3</v>
      </c>
      <c r="F591" s="586" t="s">
        <v>1149</v>
      </c>
      <c r="G591" s="570"/>
      <c r="H591" s="587">
        <v>2.2000000000000002</v>
      </c>
      <c r="I591" s="89"/>
      <c r="J591" s="89"/>
      <c r="K591" s="570"/>
      <c r="L591" s="87"/>
      <c r="M591" s="90"/>
      <c r="N591" s="91"/>
      <c r="O591" s="91"/>
      <c r="P591" s="91"/>
      <c r="Q591" s="91"/>
      <c r="R591" s="91"/>
      <c r="S591" s="91"/>
      <c r="T591" s="92"/>
      <c r="AT591" s="88" t="s">
        <v>202</v>
      </c>
      <c r="AU591" s="88" t="s">
        <v>84</v>
      </c>
      <c r="AV591" s="11" t="s">
        <v>84</v>
      </c>
      <c r="AW591" s="11" t="s">
        <v>41</v>
      </c>
      <c r="AX591" s="11" t="s">
        <v>9</v>
      </c>
      <c r="AY591" s="88" t="s">
        <v>193</v>
      </c>
    </row>
    <row r="592" spans="1:65" s="1" customFormat="1" ht="22.5" customHeight="1" x14ac:dyDescent="0.3">
      <c r="A592" s="550"/>
      <c r="B592" s="503"/>
      <c r="C592" s="564" t="s">
        <v>1150</v>
      </c>
      <c r="D592" s="564" t="s">
        <v>195</v>
      </c>
      <c r="E592" s="565" t="s">
        <v>1151</v>
      </c>
      <c r="F592" s="569" t="s">
        <v>1152</v>
      </c>
      <c r="G592" s="567" t="s">
        <v>232</v>
      </c>
      <c r="H592" s="568">
        <v>25.2</v>
      </c>
      <c r="I592" s="80"/>
      <c r="J592" s="81">
        <f>ROUND(I592*H592,0)</f>
        <v>0</v>
      </c>
      <c r="K592" s="569" t="s">
        <v>199</v>
      </c>
      <c r="L592" s="21"/>
      <c r="M592" s="82" t="s">
        <v>3</v>
      </c>
      <c r="N592" s="83" t="s">
        <v>48</v>
      </c>
      <c r="O592" s="22"/>
      <c r="P592" s="84">
        <f>O592*H592</f>
        <v>0</v>
      </c>
      <c r="Q592" s="84">
        <v>0</v>
      </c>
      <c r="R592" s="84">
        <f>Q592*H592</f>
        <v>0</v>
      </c>
      <c r="S592" s="84">
        <v>0</v>
      </c>
      <c r="T592" s="85">
        <f>S592*H592</f>
        <v>0</v>
      </c>
      <c r="AR592" s="17" t="s">
        <v>281</v>
      </c>
      <c r="AT592" s="17" t="s">
        <v>195</v>
      </c>
      <c r="AU592" s="17" t="s">
        <v>84</v>
      </c>
      <c r="AY592" s="17" t="s">
        <v>193</v>
      </c>
      <c r="BE592" s="86">
        <f>IF(N592="základní",J592,0)</f>
        <v>0</v>
      </c>
      <c r="BF592" s="86">
        <f>IF(N592="snížená",J592,0)</f>
        <v>0</v>
      </c>
      <c r="BG592" s="86">
        <f>IF(N592="zákl. přenesená",J592,0)</f>
        <v>0</v>
      </c>
      <c r="BH592" s="86">
        <f>IF(N592="sníž. přenesená",J592,0)</f>
        <v>0</v>
      </c>
      <c r="BI592" s="86">
        <f>IF(N592="nulová",J592,0)</f>
        <v>0</v>
      </c>
      <c r="BJ592" s="17" t="s">
        <v>9</v>
      </c>
      <c r="BK592" s="86">
        <f>ROUND(I592*H592,0)</f>
        <v>0</v>
      </c>
      <c r="BL592" s="17" t="s">
        <v>281</v>
      </c>
      <c r="BM592" s="17" t="s">
        <v>1153</v>
      </c>
    </row>
    <row r="593" spans="1:65" s="11" customFormat="1" x14ac:dyDescent="0.3">
      <c r="A593" s="570"/>
      <c r="B593" s="571"/>
      <c r="C593" s="570"/>
      <c r="D593" s="578" t="s">
        <v>202</v>
      </c>
      <c r="E593" s="585" t="s">
        <v>3</v>
      </c>
      <c r="F593" s="586" t="s">
        <v>1154</v>
      </c>
      <c r="G593" s="570"/>
      <c r="H593" s="587">
        <v>25.2</v>
      </c>
      <c r="I593" s="89"/>
      <c r="J593" s="89"/>
      <c r="K593" s="570"/>
      <c r="L593" s="87"/>
      <c r="M593" s="90"/>
      <c r="N593" s="91"/>
      <c r="O593" s="91"/>
      <c r="P593" s="91"/>
      <c r="Q593" s="91"/>
      <c r="R593" s="91"/>
      <c r="S593" s="91"/>
      <c r="T593" s="92"/>
      <c r="AT593" s="88" t="s">
        <v>202</v>
      </c>
      <c r="AU593" s="88" t="s">
        <v>84</v>
      </c>
      <c r="AV593" s="11" t="s">
        <v>84</v>
      </c>
      <c r="AW593" s="11" t="s">
        <v>41</v>
      </c>
      <c r="AX593" s="11" t="s">
        <v>9</v>
      </c>
      <c r="AY593" s="88" t="s">
        <v>193</v>
      </c>
    </row>
    <row r="594" spans="1:65" s="1" customFormat="1" ht="22.5" customHeight="1" x14ac:dyDescent="0.3">
      <c r="A594" s="550"/>
      <c r="B594" s="503"/>
      <c r="C594" s="588" t="s">
        <v>1155</v>
      </c>
      <c r="D594" s="588" t="s">
        <v>321</v>
      </c>
      <c r="E594" s="589" t="s">
        <v>1156</v>
      </c>
      <c r="F594" s="590" t="s">
        <v>1157</v>
      </c>
      <c r="G594" s="591" t="s">
        <v>232</v>
      </c>
      <c r="H594" s="592">
        <v>27.72</v>
      </c>
      <c r="I594" s="99"/>
      <c r="J594" s="100">
        <f>ROUND(I594*H594,0)</f>
        <v>0</v>
      </c>
      <c r="K594" s="566" t="s">
        <v>1443</v>
      </c>
      <c r="L594" s="101"/>
      <c r="M594" s="102" t="s">
        <v>3</v>
      </c>
      <c r="N594" s="103" t="s">
        <v>48</v>
      </c>
      <c r="O594" s="22"/>
      <c r="P594" s="84">
        <f>O594*H594</f>
        <v>0</v>
      </c>
      <c r="Q594" s="84">
        <v>2.5000000000000001E-4</v>
      </c>
      <c r="R594" s="84">
        <f>Q594*H594</f>
        <v>6.9299999999999995E-3</v>
      </c>
      <c r="S594" s="84">
        <v>0</v>
      </c>
      <c r="T594" s="85">
        <f>S594*H594</f>
        <v>0</v>
      </c>
      <c r="AR594" s="17" t="s">
        <v>373</v>
      </c>
      <c r="AT594" s="17" t="s">
        <v>321</v>
      </c>
      <c r="AU594" s="17" t="s">
        <v>84</v>
      </c>
      <c r="AY594" s="17" t="s">
        <v>193</v>
      </c>
      <c r="BE594" s="86">
        <f>IF(N594="základní",J594,0)</f>
        <v>0</v>
      </c>
      <c r="BF594" s="86">
        <f>IF(N594="snížená",J594,0)</f>
        <v>0</v>
      </c>
      <c r="BG594" s="86">
        <f>IF(N594="zákl. přenesená",J594,0)</f>
        <v>0</v>
      </c>
      <c r="BH594" s="86">
        <f>IF(N594="sníž. přenesená",J594,0)</f>
        <v>0</v>
      </c>
      <c r="BI594" s="86">
        <f>IF(N594="nulová",J594,0)</f>
        <v>0</v>
      </c>
      <c r="BJ594" s="17" t="s">
        <v>9</v>
      </c>
      <c r="BK594" s="86">
        <f>ROUND(I594*H594,0)</f>
        <v>0</v>
      </c>
      <c r="BL594" s="17" t="s">
        <v>281</v>
      </c>
      <c r="BM594" s="17" t="s">
        <v>1158</v>
      </c>
    </row>
    <row r="595" spans="1:65" s="11" customFormat="1" x14ac:dyDescent="0.3">
      <c r="A595" s="570"/>
      <c r="B595" s="571"/>
      <c r="C595" s="570"/>
      <c r="D595" s="578" t="s">
        <v>202</v>
      </c>
      <c r="E595" s="585" t="s">
        <v>3</v>
      </c>
      <c r="F595" s="586" t="s">
        <v>1159</v>
      </c>
      <c r="G595" s="570"/>
      <c r="H595" s="587">
        <v>27.72</v>
      </c>
      <c r="I595" s="89"/>
      <c r="J595" s="89"/>
      <c r="K595" s="570"/>
      <c r="L595" s="87"/>
      <c r="M595" s="90"/>
      <c r="N595" s="91"/>
      <c r="O595" s="91"/>
      <c r="P595" s="91"/>
      <c r="Q595" s="91"/>
      <c r="R595" s="91"/>
      <c r="S595" s="91"/>
      <c r="T595" s="92"/>
      <c r="AT595" s="88" t="s">
        <v>202</v>
      </c>
      <c r="AU595" s="88" t="s">
        <v>84</v>
      </c>
      <c r="AV595" s="11" t="s">
        <v>84</v>
      </c>
      <c r="AW595" s="11" t="s">
        <v>41</v>
      </c>
      <c r="AX595" s="11" t="s">
        <v>9</v>
      </c>
      <c r="AY595" s="88" t="s">
        <v>193</v>
      </c>
    </row>
    <row r="596" spans="1:65" s="1" customFormat="1" ht="22.5" customHeight="1" x14ac:dyDescent="0.3">
      <c r="A596" s="550"/>
      <c r="B596" s="503"/>
      <c r="C596" s="564" t="s">
        <v>1160</v>
      </c>
      <c r="D596" s="564" t="s">
        <v>195</v>
      </c>
      <c r="E596" s="565" t="s">
        <v>1161</v>
      </c>
      <c r="F596" s="569" t="s">
        <v>1162</v>
      </c>
      <c r="G596" s="567" t="s">
        <v>212</v>
      </c>
      <c r="H596" s="568">
        <v>1.5189999999999999</v>
      </c>
      <c r="I596" s="80"/>
      <c r="J596" s="81">
        <f>ROUND(I596*H596,0)</f>
        <v>0</v>
      </c>
      <c r="K596" s="569" t="s">
        <v>199</v>
      </c>
      <c r="L596" s="21"/>
      <c r="M596" s="82" t="s">
        <v>3</v>
      </c>
      <c r="N596" s="83" t="s">
        <v>48</v>
      </c>
      <c r="O596" s="22"/>
      <c r="P596" s="84">
        <f>O596*H596</f>
        <v>0</v>
      </c>
      <c r="Q596" s="84">
        <v>0</v>
      </c>
      <c r="R596" s="84">
        <f>Q596*H596</f>
        <v>0</v>
      </c>
      <c r="S596" s="84">
        <v>0</v>
      </c>
      <c r="T596" s="85">
        <f>S596*H596</f>
        <v>0</v>
      </c>
      <c r="AR596" s="17" t="s">
        <v>281</v>
      </c>
      <c r="AT596" s="17" t="s">
        <v>195</v>
      </c>
      <c r="AU596" s="17" t="s">
        <v>84</v>
      </c>
      <c r="AY596" s="17" t="s">
        <v>193</v>
      </c>
      <c r="BE596" s="86">
        <f>IF(N596="základní",J596,0)</f>
        <v>0</v>
      </c>
      <c r="BF596" s="86">
        <f>IF(N596="snížená",J596,0)</f>
        <v>0</v>
      </c>
      <c r="BG596" s="86">
        <f>IF(N596="zákl. přenesená",J596,0)</f>
        <v>0</v>
      </c>
      <c r="BH596" s="86">
        <f>IF(N596="sníž. přenesená",J596,0)</f>
        <v>0</v>
      </c>
      <c r="BI596" s="86">
        <f>IF(N596="nulová",J596,0)</f>
        <v>0</v>
      </c>
      <c r="BJ596" s="17" t="s">
        <v>9</v>
      </c>
      <c r="BK596" s="86">
        <f>ROUND(I596*H596,0)</f>
        <v>0</v>
      </c>
      <c r="BL596" s="17" t="s">
        <v>281</v>
      </c>
      <c r="BM596" s="17" t="s">
        <v>1163</v>
      </c>
    </row>
    <row r="597" spans="1:65" s="1" customFormat="1" ht="22.5" customHeight="1" x14ac:dyDescent="0.3">
      <c r="A597" s="550"/>
      <c r="B597" s="503"/>
      <c r="C597" s="564" t="s">
        <v>1164</v>
      </c>
      <c r="D597" s="564" t="s">
        <v>195</v>
      </c>
      <c r="E597" s="565" t="s">
        <v>1165</v>
      </c>
      <c r="F597" s="569" t="s">
        <v>1166</v>
      </c>
      <c r="G597" s="567" t="s">
        <v>212</v>
      </c>
      <c r="H597" s="568">
        <v>1.5189999999999999</v>
      </c>
      <c r="I597" s="80"/>
      <c r="J597" s="81">
        <f>ROUND(I597*H597,0)</f>
        <v>0</v>
      </c>
      <c r="K597" s="569" t="s">
        <v>199</v>
      </c>
      <c r="L597" s="21"/>
      <c r="M597" s="82" t="s">
        <v>3</v>
      </c>
      <c r="N597" s="83" t="s">
        <v>48</v>
      </c>
      <c r="O597" s="22"/>
      <c r="P597" s="84">
        <f>O597*H597</f>
        <v>0</v>
      </c>
      <c r="Q597" s="84">
        <v>0</v>
      </c>
      <c r="R597" s="84">
        <f>Q597*H597</f>
        <v>0</v>
      </c>
      <c r="S597" s="84">
        <v>0</v>
      </c>
      <c r="T597" s="85">
        <f>S597*H597</f>
        <v>0</v>
      </c>
      <c r="AR597" s="17" t="s">
        <v>281</v>
      </c>
      <c r="AT597" s="17" t="s">
        <v>195</v>
      </c>
      <c r="AU597" s="17" t="s">
        <v>84</v>
      </c>
      <c r="AY597" s="17" t="s">
        <v>193</v>
      </c>
      <c r="BE597" s="86">
        <f>IF(N597="základní",J597,0)</f>
        <v>0</v>
      </c>
      <c r="BF597" s="86">
        <f>IF(N597="snížená",J597,0)</f>
        <v>0</v>
      </c>
      <c r="BG597" s="86">
        <f>IF(N597="zákl. přenesená",J597,0)</f>
        <v>0</v>
      </c>
      <c r="BH597" s="86">
        <f>IF(N597="sníž. přenesená",J597,0)</f>
        <v>0</v>
      </c>
      <c r="BI597" s="86">
        <f>IF(N597="nulová",J597,0)</f>
        <v>0</v>
      </c>
      <c r="BJ597" s="17" t="s">
        <v>9</v>
      </c>
      <c r="BK597" s="86">
        <f>ROUND(I597*H597,0)</f>
        <v>0</v>
      </c>
      <c r="BL597" s="17" t="s">
        <v>281</v>
      </c>
      <c r="BM597" s="17" t="s">
        <v>1167</v>
      </c>
    </row>
    <row r="598" spans="1:65" s="10" customFormat="1" ht="29.85" customHeight="1" x14ac:dyDescent="0.3">
      <c r="A598" s="558"/>
      <c r="B598" s="559"/>
      <c r="C598" s="558"/>
      <c r="D598" s="562" t="s">
        <v>76</v>
      </c>
      <c r="E598" s="563" t="s">
        <v>1168</v>
      </c>
      <c r="F598" s="563" t="s">
        <v>1169</v>
      </c>
      <c r="G598" s="558"/>
      <c r="H598" s="558"/>
      <c r="I598" s="73"/>
      <c r="J598" s="482">
        <f>BK598</f>
        <v>0</v>
      </c>
      <c r="K598" s="558"/>
      <c r="L598" s="71"/>
      <c r="M598" s="74"/>
      <c r="N598" s="75"/>
      <c r="O598" s="75"/>
      <c r="P598" s="76">
        <f>SUM(P599:P603)</f>
        <v>0</v>
      </c>
      <c r="Q598" s="75"/>
      <c r="R598" s="76">
        <f>SUM(R599:R603)</f>
        <v>5.8303499999999994E-2</v>
      </c>
      <c r="S598" s="75"/>
      <c r="T598" s="77">
        <f>SUM(T599:T603)</f>
        <v>0</v>
      </c>
      <c r="AR598" s="72" t="s">
        <v>84</v>
      </c>
      <c r="AT598" s="78" t="s">
        <v>76</v>
      </c>
      <c r="AU598" s="78" t="s">
        <v>9</v>
      </c>
      <c r="AY598" s="72" t="s">
        <v>193</v>
      </c>
      <c r="BK598" s="79">
        <f>SUM(BK599:BK603)</f>
        <v>0</v>
      </c>
    </row>
    <row r="599" spans="1:65" s="1" customFormat="1" ht="22.5" customHeight="1" x14ac:dyDescent="0.3">
      <c r="A599" s="550"/>
      <c r="B599" s="503"/>
      <c r="C599" s="564" t="s">
        <v>1170</v>
      </c>
      <c r="D599" s="564" t="s">
        <v>195</v>
      </c>
      <c r="E599" s="565" t="s">
        <v>1171</v>
      </c>
      <c r="F599" s="569" t="s">
        <v>1172</v>
      </c>
      <c r="G599" s="567" t="s">
        <v>254</v>
      </c>
      <c r="H599" s="568">
        <v>14.1</v>
      </c>
      <c r="I599" s="80"/>
      <c r="J599" s="81">
        <f>ROUND(I599*H599,0)</f>
        <v>0</v>
      </c>
      <c r="K599" s="569" t="s">
        <v>199</v>
      </c>
      <c r="L599" s="21"/>
      <c r="M599" s="82" t="s">
        <v>3</v>
      </c>
      <c r="N599" s="83" t="s">
        <v>48</v>
      </c>
      <c r="O599" s="22"/>
      <c r="P599" s="84">
        <f>O599*H599</f>
        <v>0</v>
      </c>
      <c r="Q599" s="84">
        <v>4.1349999999999998E-3</v>
      </c>
      <c r="R599" s="84">
        <f>Q599*H599</f>
        <v>5.8303499999999994E-2</v>
      </c>
      <c r="S599" s="84">
        <v>0</v>
      </c>
      <c r="T599" s="85">
        <f>S599*H599</f>
        <v>0</v>
      </c>
      <c r="AR599" s="17" t="s">
        <v>281</v>
      </c>
      <c r="AT599" s="17" t="s">
        <v>195</v>
      </c>
      <c r="AU599" s="17" t="s">
        <v>84</v>
      </c>
      <c r="AY599" s="17" t="s">
        <v>193</v>
      </c>
      <c r="BE599" s="86">
        <f>IF(N599="základní",J599,0)</f>
        <v>0</v>
      </c>
      <c r="BF599" s="86">
        <f>IF(N599="snížená",J599,0)</f>
        <v>0</v>
      </c>
      <c r="BG599" s="86">
        <f>IF(N599="zákl. přenesená",J599,0)</f>
        <v>0</v>
      </c>
      <c r="BH599" s="86">
        <f>IF(N599="sníž. přenesená",J599,0)</f>
        <v>0</v>
      </c>
      <c r="BI599" s="86">
        <f>IF(N599="nulová",J599,0)</f>
        <v>0</v>
      </c>
      <c r="BJ599" s="17" t="s">
        <v>9</v>
      </c>
      <c r="BK599" s="86">
        <f>ROUND(I599*H599,0)</f>
        <v>0</v>
      </c>
      <c r="BL599" s="17" t="s">
        <v>281</v>
      </c>
      <c r="BM599" s="17" t="s">
        <v>1173</v>
      </c>
    </row>
    <row r="600" spans="1:65" s="11" customFormat="1" x14ac:dyDescent="0.3">
      <c r="A600" s="570"/>
      <c r="B600" s="571"/>
      <c r="C600" s="570"/>
      <c r="D600" s="572" t="s">
        <v>202</v>
      </c>
      <c r="E600" s="573" t="s">
        <v>3</v>
      </c>
      <c r="F600" s="574" t="s">
        <v>1174</v>
      </c>
      <c r="G600" s="570"/>
      <c r="H600" s="575">
        <v>14.1</v>
      </c>
      <c r="I600" s="89"/>
      <c r="J600" s="89"/>
      <c r="K600" s="570"/>
      <c r="L600" s="87"/>
      <c r="M600" s="90"/>
      <c r="N600" s="91"/>
      <c r="O600" s="91"/>
      <c r="P600" s="91"/>
      <c r="Q600" s="91"/>
      <c r="R600" s="91"/>
      <c r="S600" s="91"/>
      <c r="T600" s="92"/>
      <c r="AT600" s="88" t="s">
        <v>202</v>
      </c>
      <c r="AU600" s="88" t="s">
        <v>84</v>
      </c>
      <c r="AV600" s="11" t="s">
        <v>84</v>
      </c>
      <c r="AW600" s="11" t="s">
        <v>41</v>
      </c>
      <c r="AX600" s="11" t="s">
        <v>77</v>
      </c>
      <c r="AY600" s="88" t="s">
        <v>193</v>
      </c>
    </row>
    <row r="601" spans="1:65" s="12" customFormat="1" x14ac:dyDescent="0.3">
      <c r="A601" s="576"/>
      <c r="B601" s="577"/>
      <c r="C601" s="576"/>
      <c r="D601" s="578" t="s">
        <v>202</v>
      </c>
      <c r="E601" s="579" t="s">
        <v>3</v>
      </c>
      <c r="F601" s="580" t="s">
        <v>1175</v>
      </c>
      <c r="G601" s="576"/>
      <c r="H601" s="581">
        <v>14.1</v>
      </c>
      <c r="I601" s="94"/>
      <c r="J601" s="94"/>
      <c r="K601" s="576"/>
      <c r="L601" s="93"/>
      <c r="M601" s="95"/>
      <c r="N601" s="96"/>
      <c r="O601" s="96"/>
      <c r="P601" s="96"/>
      <c r="Q601" s="96"/>
      <c r="R601" s="96"/>
      <c r="S601" s="96"/>
      <c r="T601" s="97"/>
      <c r="AT601" s="98" t="s">
        <v>202</v>
      </c>
      <c r="AU601" s="98" t="s">
        <v>84</v>
      </c>
      <c r="AV601" s="12" t="s">
        <v>205</v>
      </c>
      <c r="AW601" s="12" t="s">
        <v>41</v>
      </c>
      <c r="AX601" s="12" t="s">
        <v>9</v>
      </c>
      <c r="AY601" s="98" t="s">
        <v>193</v>
      </c>
    </row>
    <row r="602" spans="1:65" s="1" customFormat="1" ht="22.5" customHeight="1" x14ac:dyDescent="0.3">
      <c r="A602" s="550"/>
      <c r="B602" s="503"/>
      <c r="C602" s="564" t="s">
        <v>1176</v>
      </c>
      <c r="D602" s="564" t="s">
        <v>195</v>
      </c>
      <c r="E602" s="565" t="s">
        <v>1177</v>
      </c>
      <c r="F602" s="569" t="s">
        <v>1178</v>
      </c>
      <c r="G602" s="567" t="s">
        <v>212</v>
      </c>
      <c r="H602" s="568">
        <v>5.8000000000000003E-2</v>
      </c>
      <c r="I602" s="80"/>
      <c r="J602" s="81">
        <f>ROUND(I602*H602,0)</f>
        <v>0</v>
      </c>
      <c r="K602" s="569" t="s">
        <v>199</v>
      </c>
      <c r="L602" s="21"/>
      <c r="M602" s="82" t="s">
        <v>3</v>
      </c>
      <c r="N602" s="83" t="s">
        <v>48</v>
      </c>
      <c r="O602" s="22"/>
      <c r="P602" s="84">
        <f>O602*H602</f>
        <v>0</v>
      </c>
      <c r="Q602" s="84">
        <v>0</v>
      </c>
      <c r="R602" s="84">
        <f>Q602*H602</f>
        <v>0</v>
      </c>
      <c r="S602" s="84">
        <v>0</v>
      </c>
      <c r="T602" s="85">
        <f>S602*H602</f>
        <v>0</v>
      </c>
      <c r="AR602" s="17" t="s">
        <v>281</v>
      </c>
      <c r="AT602" s="17" t="s">
        <v>195</v>
      </c>
      <c r="AU602" s="17" t="s">
        <v>84</v>
      </c>
      <c r="AY602" s="17" t="s">
        <v>193</v>
      </c>
      <c r="BE602" s="86">
        <f>IF(N602="základní",J602,0)</f>
        <v>0</v>
      </c>
      <c r="BF602" s="86">
        <f>IF(N602="snížená",J602,0)</f>
        <v>0</v>
      </c>
      <c r="BG602" s="86">
        <f>IF(N602="zákl. přenesená",J602,0)</f>
        <v>0</v>
      </c>
      <c r="BH602" s="86">
        <f>IF(N602="sníž. přenesená",J602,0)</f>
        <v>0</v>
      </c>
      <c r="BI602" s="86">
        <f>IF(N602="nulová",J602,0)</f>
        <v>0</v>
      </c>
      <c r="BJ602" s="17" t="s">
        <v>9</v>
      </c>
      <c r="BK602" s="86">
        <f>ROUND(I602*H602,0)</f>
        <v>0</v>
      </c>
      <c r="BL602" s="17" t="s">
        <v>281</v>
      </c>
      <c r="BM602" s="17" t="s">
        <v>1179</v>
      </c>
    </row>
    <row r="603" spans="1:65" s="1" customFormat="1" ht="22.5" customHeight="1" x14ac:dyDescent="0.3">
      <c r="A603" s="550"/>
      <c r="B603" s="503"/>
      <c r="C603" s="564" t="s">
        <v>1180</v>
      </c>
      <c r="D603" s="564" t="s">
        <v>195</v>
      </c>
      <c r="E603" s="565" t="s">
        <v>1181</v>
      </c>
      <c r="F603" s="569" t="s">
        <v>1182</v>
      </c>
      <c r="G603" s="567" t="s">
        <v>212</v>
      </c>
      <c r="H603" s="568">
        <v>5.8000000000000003E-2</v>
      </c>
      <c r="I603" s="80"/>
      <c r="J603" s="81">
        <f>ROUND(I603*H603,0)</f>
        <v>0</v>
      </c>
      <c r="K603" s="569" t="s">
        <v>199</v>
      </c>
      <c r="L603" s="21"/>
      <c r="M603" s="82" t="s">
        <v>3</v>
      </c>
      <c r="N603" s="83" t="s">
        <v>48</v>
      </c>
      <c r="O603" s="22"/>
      <c r="P603" s="84">
        <f>O603*H603</f>
        <v>0</v>
      </c>
      <c r="Q603" s="84">
        <v>0</v>
      </c>
      <c r="R603" s="84">
        <f>Q603*H603</f>
        <v>0</v>
      </c>
      <c r="S603" s="84">
        <v>0</v>
      </c>
      <c r="T603" s="85">
        <f>S603*H603</f>
        <v>0</v>
      </c>
      <c r="AR603" s="17" t="s">
        <v>281</v>
      </c>
      <c r="AT603" s="17" t="s">
        <v>195</v>
      </c>
      <c r="AU603" s="17" t="s">
        <v>84</v>
      </c>
      <c r="AY603" s="17" t="s">
        <v>193</v>
      </c>
      <c r="BE603" s="86">
        <f>IF(N603="základní",J603,0)</f>
        <v>0</v>
      </c>
      <c r="BF603" s="86">
        <f>IF(N603="snížená",J603,0)</f>
        <v>0</v>
      </c>
      <c r="BG603" s="86">
        <f>IF(N603="zákl. přenesená",J603,0)</f>
        <v>0</v>
      </c>
      <c r="BH603" s="86">
        <f>IF(N603="sníž. přenesená",J603,0)</f>
        <v>0</v>
      </c>
      <c r="BI603" s="86">
        <f>IF(N603="nulová",J603,0)</f>
        <v>0</v>
      </c>
      <c r="BJ603" s="17" t="s">
        <v>9</v>
      </c>
      <c r="BK603" s="86">
        <f>ROUND(I603*H603,0)</f>
        <v>0</v>
      </c>
      <c r="BL603" s="17" t="s">
        <v>281</v>
      </c>
      <c r="BM603" s="17" t="s">
        <v>1183</v>
      </c>
    </row>
    <row r="604" spans="1:65" s="10" customFormat="1" ht="29.85" customHeight="1" x14ac:dyDescent="0.3">
      <c r="A604" s="558"/>
      <c r="B604" s="559"/>
      <c r="C604" s="558"/>
      <c r="D604" s="562" t="s">
        <v>76</v>
      </c>
      <c r="E604" s="563" t="s">
        <v>1184</v>
      </c>
      <c r="F604" s="563" t="s">
        <v>1185</v>
      </c>
      <c r="G604" s="558"/>
      <c r="H604" s="558"/>
      <c r="I604" s="73"/>
      <c r="J604" s="482">
        <f>BK604</f>
        <v>0</v>
      </c>
      <c r="K604" s="558"/>
      <c r="L604" s="71"/>
      <c r="M604" s="74"/>
      <c r="N604" s="75"/>
      <c r="O604" s="75"/>
      <c r="P604" s="76">
        <f>SUM(P605:P614)</f>
        <v>0</v>
      </c>
      <c r="Q604" s="75"/>
      <c r="R604" s="76">
        <f>SUM(R605:R614)</f>
        <v>1.8633963999999998</v>
      </c>
      <c r="S604" s="75"/>
      <c r="T604" s="77">
        <f>SUM(T605:T614)</f>
        <v>0</v>
      </c>
      <c r="AR604" s="72" t="s">
        <v>84</v>
      </c>
      <c r="AT604" s="78" t="s">
        <v>76</v>
      </c>
      <c r="AU604" s="78" t="s">
        <v>9</v>
      </c>
      <c r="AY604" s="72" t="s">
        <v>193</v>
      </c>
      <c r="BK604" s="79">
        <f>SUM(BK605:BK614)</f>
        <v>0</v>
      </c>
    </row>
    <row r="605" spans="1:65" s="1" customFormat="1" ht="31.5" customHeight="1" x14ac:dyDescent="0.3">
      <c r="A605" s="550"/>
      <c r="B605" s="503"/>
      <c r="C605" s="564" t="s">
        <v>1186</v>
      </c>
      <c r="D605" s="564" t="s">
        <v>195</v>
      </c>
      <c r="E605" s="565" t="s">
        <v>1187</v>
      </c>
      <c r="F605" s="569" t="s">
        <v>1188</v>
      </c>
      <c r="G605" s="567" t="s">
        <v>254</v>
      </c>
      <c r="H605" s="568">
        <v>77.084999999999994</v>
      </c>
      <c r="I605" s="80"/>
      <c r="J605" s="81">
        <f>ROUND(I605*H605,0)</f>
        <v>0</v>
      </c>
      <c r="K605" s="569" t="s">
        <v>199</v>
      </c>
      <c r="L605" s="21"/>
      <c r="M605" s="82" t="s">
        <v>3</v>
      </c>
      <c r="N605" s="83" t="s">
        <v>48</v>
      </c>
      <c r="O605" s="22"/>
      <c r="P605" s="84">
        <f>O605*H605</f>
        <v>0</v>
      </c>
      <c r="Q605" s="84">
        <v>3.0000000000000001E-3</v>
      </c>
      <c r="R605" s="84">
        <f>Q605*H605</f>
        <v>0.23125499999999999</v>
      </c>
      <c r="S605" s="84">
        <v>0</v>
      </c>
      <c r="T605" s="85">
        <f>S605*H605</f>
        <v>0</v>
      </c>
      <c r="AR605" s="17" t="s">
        <v>281</v>
      </c>
      <c r="AT605" s="17" t="s">
        <v>195</v>
      </c>
      <c r="AU605" s="17" t="s">
        <v>84</v>
      </c>
      <c r="AY605" s="17" t="s">
        <v>193</v>
      </c>
      <c r="BE605" s="86">
        <f>IF(N605="základní",J605,0)</f>
        <v>0</v>
      </c>
      <c r="BF605" s="86">
        <f>IF(N605="snížená",J605,0)</f>
        <v>0</v>
      </c>
      <c r="BG605" s="86">
        <f>IF(N605="zákl. přenesená",J605,0)</f>
        <v>0</v>
      </c>
      <c r="BH605" s="86">
        <f>IF(N605="sníž. přenesená",J605,0)</f>
        <v>0</v>
      </c>
      <c r="BI605" s="86">
        <f>IF(N605="nulová",J605,0)</f>
        <v>0</v>
      </c>
      <c r="BJ605" s="17" t="s">
        <v>9</v>
      </c>
      <c r="BK605" s="86">
        <f>ROUND(I605*H605,0)</f>
        <v>0</v>
      </c>
      <c r="BL605" s="17" t="s">
        <v>281</v>
      </c>
      <c r="BM605" s="17" t="s">
        <v>1189</v>
      </c>
    </row>
    <row r="606" spans="1:65" s="11" customFormat="1" x14ac:dyDescent="0.3">
      <c r="A606" s="570"/>
      <c r="B606" s="571"/>
      <c r="C606" s="570"/>
      <c r="D606" s="572" t="s">
        <v>202</v>
      </c>
      <c r="E606" s="573" t="s">
        <v>3</v>
      </c>
      <c r="F606" s="574" t="s">
        <v>1190</v>
      </c>
      <c r="G606" s="570"/>
      <c r="H606" s="575">
        <v>77.084999999999994</v>
      </c>
      <c r="I606" s="89"/>
      <c r="J606" s="89"/>
      <c r="K606" s="570"/>
      <c r="L606" s="87"/>
      <c r="M606" s="90"/>
      <c r="N606" s="91"/>
      <c r="O606" s="91"/>
      <c r="P606" s="91"/>
      <c r="Q606" s="91"/>
      <c r="R606" s="91"/>
      <c r="S606" s="91"/>
      <c r="T606" s="92"/>
      <c r="AT606" s="88" t="s">
        <v>202</v>
      </c>
      <c r="AU606" s="88" t="s">
        <v>84</v>
      </c>
      <c r="AV606" s="11" t="s">
        <v>84</v>
      </c>
      <c r="AW606" s="11" t="s">
        <v>41</v>
      </c>
      <c r="AX606" s="11" t="s">
        <v>77</v>
      </c>
      <c r="AY606" s="88" t="s">
        <v>193</v>
      </c>
    </row>
    <row r="607" spans="1:65" s="12" customFormat="1" x14ac:dyDescent="0.3">
      <c r="A607" s="576"/>
      <c r="B607" s="577"/>
      <c r="C607" s="576"/>
      <c r="D607" s="578" t="s">
        <v>202</v>
      </c>
      <c r="E607" s="579" t="s">
        <v>134</v>
      </c>
      <c r="F607" s="580" t="s">
        <v>221</v>
      </c>
      <c r="G607" s="576"/>
      <c r="H607" s="581">
        <v>77.084999999999994</v>
      </c>
      <c r="I607" s="94"/>
      <c r="J607" s="94"/>
      <c r="K607" s="576"/>
      <c r="L607" s="93"/>
      <c r="M607" s="95"/>
      <c r="N607" s="96"/>
      <c r="O607" s="96"/>
      <c r="P607" s="96"/>
      <c r="Q607" s="96"/>
      <c r="R607" s="96"/>
      <c r="S607" s="96"/>
      <c r="T607" s="97"/>
      <c r="AT607" s="98" t="s">
        <v>202</v>
      </c>
      <c r="AU607" s="98" t="s">
        <v>84</v>
      </c>
      <c r="AV607" s="12" t="s">
        <v>205</v>
      </c>
      <c r="AW607" s="12" t="s">
        <v>41</v>
      </c>
      <c r="AX607" s="12" t="s">
        <v>9</v>
      </c>
      <c r="AY607" s="98" t="s">
        <v>193</v>
      </c>
    </row>
    <row r="608" spans="1:65" s="1" customFormat="1" ht="22.5" customHeight="1" x14ac:dyDescent="0.3">
      <c r="A608" s="550"/>
      <c r="B608" s="503"/>
      <c r="C608" s="588" t="s">
        <v>1191</v>
      </c>
      <c r="D608" s="588" t="s">
        <v>321</v>
      </c>
      <c r="E608" s="589" t="s">
        <v>1192</v>
      </c>
      <c r="F608" s="590" t="s">
        <v>1193</v>
      </c>
      <c r="G608" s="591" t="s">
        <v>254</v>
      </c>
      <c r="H608" s="592">
        <v>80.938999999999993</v>
      </c>
      <c r="I608" s="99"/>
      <c r="J608" s="100">
        <f>ROUND(I608*H608,0)</f>
        <v>0</v>
      </c>
      <c r="K608" s="566" t="s">
        <v>1443</v>
      </c>
      <c r="L608" s="101"/>
      <c r="M608" s="102" t="s">
        <v>3</v>
      </c>
      <c r="N608" s="103" t="s">
        <v>48</v>
      </c>
      <c r="O608" s="22"/>
      <c r="P608" s="84">
        <f>O608*H608</f>
        <v>0</v>
      </c>
      <c r="Q608" s="84">
        <v>0.02</v>
      </c>
      <c r="R608" s="84">
        <f>Q608*H608</f>
        <v>1.6187799999999999</v>
      </c>
      <c r="S608" s="84">
        <v>0</v>
      </c>
      <c r="T608" s="85">
        <f>S608*H608</f>
        <v>0</v>
      </c>
      <c r="AR608" s="17" t="s">
        <v>373</v>
      </c>
      <c r="AT608" s="17" t="s">
        <v>321</v>
      </c>
      <c r="AU608" s="17" t="s">
        <v>84</v>
      </c>
      <c r="AY608" s="17" t="s">
        <v>193</v>
      </c>
      <c r="BE608" s="86">
        <f>IF(N608="základní",J608,0)</f>
        <v>0</v>
      </c>
      <c r="BF608" s="86">
        <f>IF(N608="snížená",J608,0)</f>
        <v>0</v>
      </c>
      <c r="BG608" s="86">
        <f>IF(N608="zákl. přenesená",J608,0)</f>
        <v>0</v>
      </c>
      <c r="BH608" s="86">
        <f>IF(N608="sníž. přenesená",J608,0)</f>
        <v>0</v>
      </c>
      <c r="BI608" s="86">
        <f>IF(N608="nulová",J608,0)</f>
        <v>0</v>
      </c>
      <c r="BJ608" s="17" t="s">
        <v>9</v>
      </c>
      <c r="BK608" s="86">
        <f>ROUND(I608*H608,0)</f>
        <v>0</v>
      </c>
      <c r="BL608" s="17" t="s">
        <v>281</v>
      </c>
      <c r="BM608" s="17" t="s">
        <v>1194</v>
      </c>
    </row>
    <row r="609" spans="1:65" s="11" customFormat="1" x14ac:dyDescent="0.3">
      <c r="A609" s="570"/>
      <c r="B609" s="571"/>
      <c r="C609" s="570"/>
      <c r="D609" s="578" t="s">
        <v>202</v>
      </c>
      <c r="E609" s="585" t="s">
        <v>3</v>
      </c>
      <c r="F609" s="586" t="s">
        <v>1195</v>
      </c>
      <c r="G609" s="570"/>
      <c r="H609" s="587">
        <v>80.938999999999993</v>
      </c>
      <c r="I609" s="89"/>
      <c r="J609" s="89"/>
      <c r="K609" s="570"/>
      <c r="L609" s="87"/>
      <c r="M609" s="90"/>
      <c r="N609" s="91"/>
      <c r="O609" s="91"/>
      <c r="P609" s="91"/>
      <c r="Q609" s="91"/>
      <c r="R609" s="91"/>
      <c r="S609" s="91"/>
      <c r="T609" s="92"/>
      <c r="AT609" s="88" t="s">
        <v>202</v>
      </c>
      <c r="AU609" s="88" t="s">
        <v>84</v>
      </c>
      <c r="AV609" s="11" t="s">
        <v>84</v>
      </c>
      <c r="AW609" s="11" t="s">
        <v>41</v>
      </c>
      <c r="AX609" s="11" t="s">
        <v>9</v>
      </c>
      <c r="AY609" s="88" t="s">
        <v>193</v>
      </c>
    </row>
    <row r="610" spans="1:65" s="1" customFormat="1" ht="22.5" customHeight="1" x14ac:dyDescent="0.3">
      <c r="A610" s="550"/>
      <c r="B610" s="503"/>
      <c r="C610" s="564" t="s">
        <v>1196</v>
      </c>
      <c r="D610" s="564" t="s">
        <v>195</v>
      </c>
      <c r="E610" s="565" t="s">
        <v>1197</v>
      </c>
      <c r="F610" s="569" t="s">
        <v>1198</v>
      </c>
      <c r="G610" s="567" t="s">
        <v>232</v>
      </c>
      <c r="H610" s="568">
        <v>51.39</v>
      </c>
      <c r="I610" s="80"/>
      <c r="J610" s="81">
        <f>ROUND(I610*H610,0)</f>
        <v>0</v>
      </c>
      <c r="K610" s="569" t="s">
        <v>199</v>
      </c>
      <c r="L610" s="21"/>
      <c r="M610" s="82" t="s">
        <v>3</v>
      </c>
      <c r="N610" s="83" t="s">
        <v>48</v>
      </c>
      <c r="O610" s="22"/>
      <c r="P610" s="84">
        <f>O610*H610</f>
        <v>0</v>
      </c>
      <c r="Q610" s="84">
        <v>2.5999999999999998E-4</v>
      </c>
      <c r="R610" s="84">
        <f>Q610*H610</f>
        <v>1.3361399999999999E-2</v>
      </c>
      <c r="S610" s="84">
        <v>0</v>
      </c>
      <c r="T610" s="85">
        <f>S610*H610</f>
        <v>0</v>
      </c>
      <c r="AR610" s="17" t="s">
        <v>281</v>
      </c>
      <c r="AT610" s="17" t="s">
        <v>195</v>
      </c>
      <c r="AU610" s="17" t="s">
        <v>84</v>
      </c>
      <c r="AY610" s="17" t="s">
        <v>193</v>
      </c>
      <c r="BE610" s="86">
        <f>IF(N610="základní",J610,0)</f>
        <v>0</v>
      </c>
      <c r="BF610" s="86">
        <f>IF(N610="snížená",J610,0)</f>
        <v>0</v>
      </c>
      <c r="BG610" s="86">
        <f>IF(N610="zákl. přenesená",J610,0)</f>
        <v>0</v>
      </c>
      <c r="BH610" s="86">
        <f>IF(N610="sníž. přenesená",J610,0)</f>
        <v>0</v>
      </c>
      <c r="BI610" s="86">
        <f>IF(N610="nulová",J610,0)</f>
        <v>0</v>
      </c>
      <c r="BJ610" s="17" t="s">
        <v>9</v>
      </c>
      <c r="BK610" s="86">
        <f>ROUND(I610*H610,0)</f>
        <v>0</v>
      </c>
      <c r="BL610" s="17" t="s">
        <v>281</v>
      </c>
      <c r="BM610" s="17" t="s">
        <v>1199</v>
      </c>
    </row>
    <row r="611" spans="1:65" s="11" customFormat="1" x14ac:dyDescent="0.3">
      <c r="A611" s="570"/>
      <c r="B611" s="571"/>
      <c r="C611" s="570"/>
      <c r="D611" s="572" t="s">
        <v>202</v>
      </c>
      <c r="E611" s="573" t="s">
        <v>3</v>
      </c>
      <c r="F611" s="574" t="s">
        <v>1200</v>
      </c>
      <c r="G611" s="570"/>
      <c r="H611" s="575">
        <v>51.39</v>
      </c>
      <c r="I611" s="89"/>
      <c r="J611" s="89"/>
      <c r="K611" s="570"/>
      <c r="L611" s="87"/>
      <c r="M611" s="90"/>
      <c r="N611" s="91"/>
      <c r="O611" s="91"/>
      <c r="P611" s="91"/>
      <c r="Q611" s="91"/>
      <c r="R611" s="91"/>
      <c r="S611" s="91"/>
      <c r="T611" s="92"/>
      <c r="AT611" s="88" t="s">
        <v>202</v>
      </c>
      <c r="AU611" s="88" t="s">
        <v>84</v>
      </c>
      <c r="AV611" s="11" t="s">
        <v>84</v>
      </c>
      <c r="AW611" s="11" t="s">
        <v>41</v>
      </c>
      <c r="AX611" s="11" t="s">
        <v>77</v>
      </c>
      <c r="AY611" s="88" t="s">
        <v>193</v>
      </c>
    </row>
    <row r="612" spans="1:65" s="12" customFormat="1" x14ac:dyDescent="0.3">
      <c r="A612" s="576"/>
      <c r="B612" s="577"/>
      <c r="C612" s="576"/>
      <c r="D612" s="578" t="s">
        <v>202</v>
      </c>
      <c r="E612" s="579" t="s">
        <v>3</v>
      </c>
      <c r="F612" s="580" t="s">
        <v>221</v>
      </c>
      <c r="G612" s="576"/>
      <c r="H612" s="581">
        <v>51.39</v>
      </c>
      <c r="I612" s="94"/>
      <c r="J612" s="94"/>
      <c r="K612" s="576"/>
      <c r="L612" s="93"/>
      <c r="M612" s="95"/>
      <c r="N612" s="96"/>
      <c r="O612" s="96"/>
      <c r="P612" s="96"/>
      <c r="Q612" s="96"/>
      <c r="R612" s="96"/>
      <c r="S612" s="96"/>
      <c r="T612" s="97"/>
      <c r="AT612" s="98" t="s">
        <v>202</v>
      </c>
      <c r="AU612" s="98" t="s">
        <v>84</v>
      </c>
      <c r="AV612" s="12" t="s">
        <v>205</v>
      </c>
      <c r="AW612" s="12" t="s">
        <v>41</v>
      </c>
      <c r="AX612" s="12" t="s">
        <v>9</v>
      </c>
      <c r="AY612" s="98" t="s">
        <v>193</v>
      </c>
    </row>
    <row r="613" spans="1:65" s="1" customFormat="1" ht="22.5" customHeight="1" x14ac:dyDescent="0.3">
      <c r="A613" s="550"/>
      <c r="B613" s="503"/>
      <c r="C613" s="564" t="s">
        <v>1201</v>
      </c>
      <c r="D613" s="564" t="s">
        <v>195</v>
      </c>
      <c r="E613" s="565" t="s">
        <v>1202</v>
      </c>
      <c r="F613" s="569" t="s">
        <v>1203</v>
      </c>
      <c r="G613" s="567" t="s">
        <v>212</v>
      </c>
      <c r="H613" s="568">
        <v>1.863</v>
      </c>
      <c r="I613" s="80"/>
      <c r="J613" s="81">
        <f>ROUND(I613*H613,0)</f>
        <v>0</v>
      </c>
      <c r="K613" s="569" t="s">
        <v>199</v>
      </c>
      <c r="L613" s="21"/>
      <c r="M613" s="82" t="s">
        <v>3</v>
      </c>
      <c r="N613" s="83" t="s">
        <v>48</v>
      </c>
      <c r="O613" s="22"/>
      <c r="P613" s="84">
        <f>O613*H613</f>
        <v>0</v>
      </c>
      <c r="Q613" s="84">
        <v>0</v>
      </c>
      <c r="R613" s="84">
        <f>Q613*H613</f>
        <v>0</v>
      </c>
      <c r="S613" s="84">
        <v>0</v>
      </c>
      <c r="T613" s="85">
        <f>S613*H613</f>
        <v>0</v>
      </c>
      <c r="AR613" s="17" t="s">
        <v>281</v>
      </c>
      <c r="AT613" s="17" t="s">
        <v>195</v>
      </c>
      <c r="AU613" s="17" t="s">
        <v>84</v>
      </c>
      <c r="AY613" s="17" t="s">
        <v>193</v>
      </c>
      <c r="BE613" s="86">
        <f>IF(N613="základní",J613,0)</f>
        <v>0</v>
      </c>
      <c r="BF613" s="86">
        <f>IF(N613="snížená",J613,0)</f>
        <v>0</v>
      </c>
      <c r="BG613" s="86">
        <f>IF(N613="zákl. přenesená",J613,0)</f>
        <v>0</v>
      </c>
      <c r="BH613" s="86">
        <f>IF(N613="sníž. přenesená",J613,0)</f>
        <v>0</v>
      </c>
      <c r="BI613" s="86">
        <f>IF(N613="nulová",J613,0)</f>
        <v>0</v>
      </c>
      <c r="BJ613" s="17" t="s">
        <v>9</v>
      </c>
      <c r="BK613" s="86">
        <f>ROUND(I613*H613,0)</f>
        <v>0</v>
      </c>
      <c r="BL613" s="17" t="s">
        <v>281</v>
      </c>
      <c r="BM613" s="17" t="s">
        <v>1204</v>
      </c>
    </row>
    <row r="614" spans="1:65" s="1" customFormat="1" ht="22.5" customHeight="1" x14ac:dyDescent="0.3">
      <c r="A614" s="550"/>
      <c r="B614" s="503"/>
      <c r="C614" s="564" t="s">
        <v>1205</v>
      </c>
      <c r="D614" s="564" t="s">
        <v>195</v>
      </c>
      <c r="E614" s="565" t="s">
        <v>1206</v>
      </c>
      <c r="F614" s="569" t="s">
        <v>1207</v>
      </c>
      <c r="G614" s="567" t="s">
        <v>212</v>
      </c>
      <c r="H614" s="568">
        <v>1.863</v>
      </c>
      <c r="I614" s="80"/>
      <c r="J614" s="81">
        <f>ROUND(I614*H614,0)</f>
        <v>0</v>
      </c>
      <c r="K614" s="569" t="s">
        <v>199</v>
      </c>
      <c r="L614" s="21"/>
      <c r="M614" s="82" t="s">
        <v>3</v>
      </c>
      <c r="N614" s="83" t="s">
        <v>48</v>
      </c>
      <c r="O614" s="22"/>
      <c r="P614" s="84">
        <f>O614*H614</f>
        <v>0</v>
      </c>
      <c r="Q614" s="84">
        <v>0</v>
      </c>
      <c r="R614" s="84">
        <f>Q614*H614</f>
        <v>0</v>
      </c>
      <c r="S614" s="84">
        <v>0</v>
      </c>
      <c r="T614" s="85">
        <f>S614*H614</f>
        <v>0</v>
      </c>
      <c r="AR614" s="17" t="s">
        <v>281</v>
      </c>
      <c r="AT614" s="17" t="s">
        <v>195</v>
      </c>
      <c r="AU614" s="17" t="s">
        <v>84</v>
      </c>
      <c r="AY614" s="17" t="s">
        <v>193</v>
      </c>
      <c r="BE614" s="86">
        <f>IF(N614="základní",J614,0)</f>
        <v>0</v>
      </c>
      <c r="BF614" s="86">
        <f>IF(N614="snížená",J614,0)</f>
        <v>0</v>
      </c>
      <c r="BG614" s="86">
        <f>IF(N614="zákl. přenesená",J614,0)</f>
        <v>0</v>
      </c>
      <c r="BH614" s="86">
        <f>IF(N614="sníž. přenesená",J614,0)</f>
        <v>0</v>
      </c>
      <c r="BI614" s="86">
        <f>IF(N614="nulová",J614,0)</f>
        <v>0</v>
      </c>
      <c r="BJ614" s="17" t="s">
        <v>9</v>
      </c>
      <c r="BK614" s="86">
        <f>ROUND(I614*H614,0)</f>
        <v>0</v>
      </c>
      <c r="BL614" s="17" t="s">
        <v>281</v>
      </c>
      <c r="BM614" s="17" t="s">
        <v>1208</v>
      </c>
    </row>
    <row r="615" spans="1:65" s="10" customFormat="1" ht="29.85" customHeight="1" x14ac:dyDescent="0.3">
      <c r="A615" s="558"/>
      <c r="B615" s="559"/>
      <c r="C615" s="558"/>
      <c r="D615" s="562" t="s">
        <v>76</v>
      </c>
      <c r="E615" s="563" t="s">
        <v>1209</v>
      </c>
      <c r="F615" s="563" t="s">
        <v>1210</v>
      </c>
      <c r="G615" s="558"/>
      <c r="H615" s="558"/>
      <c r="I615" s="73"/>
      <c r="J615" s="482">
        <f>BK615</f>
        <v>0</v>
      </c>
      <c r="K615" s="558"/>
      <c r="L615" s="71"/>
      <c r="M615" s="74"/>
      <c r="N615" s="75"/>
      <c r="O615" s="75"/>
      <c r="P615" s="76">
        <f>SUM(P616:P634)</f>
        <v>0</v>
      </c>
      <c r="Q615" s="75"/>
      <c r="R615" s="76">
        <f>SUM(R616:R634)</f>
        <v>8.0459538400000002E-2</v>
      </c>
      <c r="S615" s="75"/>
      <c r="T615" s="77">
        <f>SUM(T616:T634)</f>
        <v>0</v>
      </c>
      <c r="AR615" s="72" t="s">
        <v>84</v>
      </c>
      <c r="AT615" s="78" t="s">
        <v>76</v>
      </c>
      <c r="AU615" s="78" t="s">
        <v>9</v>
      </c>
      <c r="AY615" s="72" t="s">
        <v>193</v>
      </c>
      <c r="BK615" s="79">
        <f>SUM(BK616:BK634)</f>
        <v>0</v>
      </c>
    </row>
    <row r="616" spans="1:65" s="1" customFormat="1" ht="31.5" customHeight="1" x14ac:dyDescent="0.3">
      <c r="A616" s="550"/>
      <c r="B616" s="503"/>
      <c r="C616" s="564" t="s">
        <v>1211</v>
      </c>
      <c r="D616" s="564" t="s">
        <v>195</v>
      </c>
      <c r="E616" s="565" t="s">
        <v>1212</v>
      </c>
      <c r="F616" s="569" t="s">
        <v>1213</v>
      </c>
      <c r="G616" s="567" t="s">
        <v>254</v>
      </c>
      <c r="H616" s="568">
        <v>358.46699999999998</v>
      </c>
      <c r="I616" s="80"/>
      <c r="J616" s="81">
        <f>ROUND(I616*H616,0)</f>
        <v>0</v>
      </c>
      <c r="K616" s="569" t="s">
        <v>199</v>
      </c>
      <c r="L616" s="21"/>
      <c r="M616" s="82" t="s">
        <v>3</v>
      </c>
      <c r="N616" s="83" t="s">
        <v>48</v>
      </c>
      <c r="O616" s="22"/>
      <c r="P616" s="84">
        <f>O616*H616</f>
        <v>0</v>
      </c>
      <c r="Q616" s="84">
        <v>2.1599999999999999E-4</v>
      </c>
      <c r="R616" s="84">
        <f>Q616*H616</f>
        <v>7.7428871999999996E-2</v>
      </c>
      <c r="S616" s="84">
        <v>0</v>
      </c>
      <c r="T616" s="85">
        <f>S616*H616</f>
        <v>0</v>
      </c>
      <c r="AR616" s="17" t="s">
        <v>281</v>
      </c>
      <c r="AT616" s="17" t="s">
        <v>195</v>
      </c>
      <c r="AU616" s="17" t="s">
        <v>84</v>
      </c>
      <c r="AY616" s="17" t="s">
        <v>193</v>
      </c>
      <c r="BE616" s="86">
        <f>IF(N616="základní",J616,0)</f>
        <v>0</v>
      </c>
      <c r="BF616" s="86">
        <f>IF(N616="snížená",J616,0)</f>
        <v>0</v>
      </c>
      <c r="BG616" s="86">
        <f>IF(N616="zákl. přenesená",J616,0)</f>
        <v>0</v>
      </c>
      <c r="BH616" s="86">
        <f>IF(N616="sníž. přenesená",J616,0)</f>
        <v>0</v>
      </c>
      <c r="BI616" s="86">
        <f>IF(N616="nulová",J616,0)</f>
        <v>0</v>
      </c>
      <c r="BJ616" s="17" t="s">
        <v>9</v>
      </c>
      <c r="BK616" s="86">
        <f>ROUND(I616*H616,0)</f>
        <v>0</v>
      </c>
      <c r="BL616" s="17" t="s">
        <v>281</v>
      </c>
      <c r="BM616" s="17" t="s">
        <v>1214</v>
      </c>
    </row>
    <row r="617" spans="1:65" s="11" customFormat="1" x14ac:dyDescent="0.3">
      <c r="A617" s="570"/>
      <c r="B617" s="571"/>
      <c r="C617" s="570"/>
      <c r="D617" s="572" t="s">
        <v>202</v>
      </c>
      <c r="E617" s="573" t="s">
        <v>3</v>
      </c>
      <c r="F617" s="574" t="s">
        <v>1215</v>
      </c>
      <c r="G617" s="570"/>
      <c r="H617" s="575">
        <v>259.12200000000001</v>
      </c>
      <c r="I617" s="89"/>
      <c r="J617" s="89"/>
      <c r="K617" s="570"/>
      <c r="L617" s="87"/>
      <c r="M617" s="90"/>
      <c r="N617" s="91"/>
      <c r="O617" s="91"/>
      <c r="P617" s="91"/>
      <c r="Q617" s="91"/>
      <c r="R617" s="91"/>
      <c r="S617" s="91"/>
      <c r="T617" s="92"/>
      <c r="AT617" s="88" t="s">
        <v>202</v>
      </c>
      <c r="AU617" s="88" t="s">
        <v>84</v>
      </c>
      <c r="AV617" s="11" t="s">
        <v>84</v>
      </c>
      <c r="AW617" s="11" t="s">
        <v>41</v>
      </c>
      <c r="AX617" s="11" t="s">
        <v>77</v>
      </c>
      <c r="AY617" s="88" t="s">
        <v>193</v>
      </c>
    </row>
    <row r="618" spans="1:65" s="11" customFormat="1" x14ac:dyDescent="0.3">
      <c r="A618" s="570"/>
      <c r="B618" s="571"/>
      <c r="C618" s="570"/>
      <c r="D618" s="572" t="s">
        <v>202</v>
      </c>
      <c r="E618" s="573" t="s">
        <v>3</v>
      </c>
      <c r="F618" s="574" t="s">
        <v>1216</v>
      </c>
      <c r="G618" s="570"/>
      <c r="H618" s="575">
        <v>-20.7</v>
      </c>
      <c r="I618" s="89"/>
      <c r="J618" s="89"/>
      <c r="K618" s="570"/>
      <c r="L618" s="87"/>
      <c r="M618" s="90"/>
      <c r="N618" s="91"/>
      <c r="O618" s="91"/>
      <c r="P618" s="91"/>
      <c r="Q618" s="91"/>
      <c r="R618" s="91"/>
      <c r="S618" s="91"/>
      <c r="T618" s="92"/>
      <c r="AT618" s="88" t="s">
        <v>202</v>
      </c>
      <c r="AU618" s="88" t="s">
        <v>84</v>
      </c>
      <c r="AV618" s="11" t="s">
        <v>84</v>
      </c>
      <c r="AW618" s="11" t="s">
        <v>41</v>
      </c>
      <c r="AX618" s="11" t="s">
        <v>77</v>
      </c>
      <c r="AY618" s="88" t="s">
        <v>193</v>
      </c>
    </row>
    <row r="619" spans="1:65" s="11" customFormat="1" x14ac:dyDescent="0.3">
      <c r="A619" s="570"/>
      <c r="B619" s="571"/>
      <c r="C619" s="570"/>
      <c r="D619" s="572" t="s">
        <v>202</v>
      </c>
      <c r="E619" s="573" t="s">
        <v>3</v>
      </c>
      <c r="F619" s="574" t="s">
        <v>1217</v>
      </c>
      <c r="G619" s="570"/>
      <c r="H619" s="575">
        <v>120.045</v>
      </c>
      <c r="I619" s="89"/>
      <c r="J619" s="89"/>
      <c r="K619" s="570"/>
      <c r="L619" s="87"/>
      <c r="M619" s="90"/>
      <c r="N619" s="91"/>
      <c r="O619" s="91"/>
      <c r="P619" s="91"/>
      <c r="Q619" s="91"/>
      <c r="R619" s="91"/>
      <c r="S619" s="91"/>
      <c r="T619" s="92"/>
      <c r="AT619" s="88" t="s">
        <v>202</v>
      </c>
      <c r="AU619" s="88" t="s">
        <v>84</v>
      </c>
      <c r="AV619" s="11" t="s">
        <v>84</v>
      </c>
      <c r="AW619" s="11" t="s">
        <v>41</v>
      </c>
      <c r="AX619" s="11" t="s">
        <v>77</v>
      </c>
      <c r="AY619" s="88" t="s">
        <v>193</v>
      </c>
    </row>
    <row r="620" spans="1:65" s="12" customFormat="1" x14ac:dyDescent="0.3">
      <c r="A620" s="576"/>
      <c r="B620" s="577"/>
      <c r="C620" s="576"/>
      <c r="D620" s="578" t="s">
        <v>202</v>
      </c>
      <c r="E620" s="579" t="s">
        <v>3</v>
      </c>
      <c r="F620" s="580" t="s">
        <v>221</v>
      </c>
      <c r="G620" s="576"/>
      <c r="H620" s="581">
        <v>358.46699999999998</v>
      </c>
      <c r="I620" s="94"/>
      <c r="J620" s="94"/>
      <c r="K620" s="576"/>
      <c r="L620" s="93"/>
      <c r="M620" s="95"/>
      <c r="N620" s="96"/>
      <c r="O620" s="96"/>
      <c r="P620" s="96"/>
      <c r="Q620" s="96"/>
      <c r="R620" s="96"/>
      <c r="S620" s="96"/>
      <c r="T620" s="97"/>
      <c r="AT620" s="98" t="s">
        <v>202</v>
      </c>
      <c r="AU620" s="98" t="s">
        <v>84</v>
      </c>
      <c r="AV620" s="12" t="s">
        <v>205</v>
      </c>
      <c r="AW620" s="12" t="s">
        <v>41</v>
      </c>
      <c r="AX620" s="12" t="s">
        <v>9</v>
      </c>
      <c r="AY620" s="98" t="s">
        <v>193</v>
      </c>
    </row>
    <row r="621" spans="1:65" s="1" customFormat="1" ht="31.5" customHeight="1" x14ac:dyDescent="0.3">
      <c r="A621" s="550"/>
      <c r="B621" s="503"/>
      <c r="C621" s="564" t="s">
        <v>1218</v>
      </c>
      <c r="D621" s="564" t="s">
        <v>195</v>
      </c>
      <c r="E621" s="565" t="s">
        <v>1219</v>
      </c>
      <c r="F621" s="569" t="s">
        <v>1220</v>
      </c>
      <c r="G621" s="567" t="s">
        <v>254</v>
      </c>
      <c r="H621" s="568">
        <v>7.4480000000000004</v>
      </c>
      <c r="I621" s="80"/>
      <c r="J621" s="81">
        <f>ROUND(I621*H621,0)</f>
        <v>0</v>
      </c>
      <c r="K621" s="569" t="s">
        <v>199</v>
      </c>
      <c r="L621" s="21"/>
      <c r="M621" s="82" t="s">
        <v>3</v>
      </c>
      <c r="N621" s="83" t="s">
        <v>48</v>
      </c>
      <c r="O621" s="22"/>
      <c r="P621" s="84">
        <f>O621*H621</f>
        <v>0</v>
      </c>
      <c r="Q621" s="84">
        <v>1.6875000000000001E-4</v>
      </c>
      <c r="R621" s="84">
        <f>Q621*H621</f>
        <v>1.2568500000000001E-3</v>
      </c>
      <c r="S621" s="84">
        <v>0</v>
      </c>
      <c r="T621" s="85">
        <f>S621*H621</f>
        <v>0</v>
      </c>
      <c r="AR621" s="17" t="s">
        <v>281</v>
      </c>
      <c r="AT621" s="17" t="s">
        <v>195</v>
      </c>
      <c r="AU621" s="17" t="s">
        <v>84</v>
      </c>
      <c r="AY621" s="17" t="s">
        <v>193</v>
      </c>
      <c r="BE621" s="86">
        <f>IF(N621="základní",J621,0)</f>
        <v>0</v>
      </c>
      <c r="BF621" s="86">
        <f>IF(N621="snížená",J621,0)</f>
        <v>0</v>
      </c>
      <c r="BG621" s="86">
        <f>IF(N621="zákl. přenesená",J621,0)</f>
        <v>0</v>
      </c>
      <c r="BH621" s="86">
        <f>IF(N621="sníž. přenesená",J621,0)</f>
        <v>0</v>
      </c>
      <c r="BI621" s="86">
        <f>IF(N621="nulová",J621,0)</f>
        <v>0</v>
      </c>
      <c r="BJ621" s="17" t="s">
        <v>9</v>
      </c>
      <c r="BK621" s="86">
        <f>ROUND(I621*H621,0)</f>
        <v>0</v>
      </c>
      <c r="BL621" s="17" t="s">
        <v>281</v>
      </c>
      <c r="BM621" s="17" t="s">
        <v>1221</v>
      </c>
    </row>
    <row r="622" spans="1:65" s="11" customFormat="1" x14ac:dyDescent="0.3">
      <c r="A622" s="570"/>
      <c r="B622" s="571"/>
      <c r="C622" s="570"/>
      <c r="D622" s="572" t="s">
        <v>202</v>
      </c>
      <c r="E622" s="573" t="s">
        <v>3</v>
      </c>
      <c r="F622" s="574" t="s">
        <v>1222</v>
      </c>
      <c r="G622" s="570"/>
      <c r="H622" s="575">
        <v>6.05</v>
      </c>
      <c r="I622" s="89"/>
      <c r="J622" s="89"/>
      <c r="K622" s="570"/>
      <c r="L622" s="87"/>
      <c r="M622" s="90"/>
      <c r="N622" s="91"/>
      <c r="O622" s="91"/>
      <c r="P622" s="91"/>
      <c r="Q622" s="91"/>
      <c r="R622" s="91"/>
      <c r="S622" s="91"/>
      <c r="T622" s="92"/>
      <c r="AT622" s="88" t="s">
        <v>202</v>
      </c>
      <c r="AU622" s="88" t="s">
        <v>84</v>
      </c>
      <c r="AV622" s="11" t="s">
        <v>84</v>
      </c>
      <c r="AW622" s="11" t="s">
        <v>41</v>
      </c>
      <c r="AX622" s="11" t="s">
        <v>77</v>
      </c>
      <c r="AY622" s="88" t="s">
        <v>193</v>
      </c>
    </row>
    <row r="623" spans="1:65" s="11" customFormat="1" x14ac:dyDescent="0.3">
      <c r="A623" s="570"/>
      <c r="B623" s="571"/>
      <c r="C623" s="570"/>
      <c r="D623" s="572" t="s">
        <v>202</v>
      </c>
      <c r="E623" s="573" t="s">
        <v>3</v>
      </c>
      <c r="F623" s="574" t="s">
        <v>1223</v>
      </c>
      <c r="G623" s="570"/>
      <c r="H623" s="575">
        <v>1.3979999999999999</v>
      </c>
      <c r="I623" s="89"/>
      <c r="J623" s="89"/>
      <c r="K623" s="570"/>
      <c r="L623" s="87"/>
      <c r="M623" s="90"/>
      <c r="N623" s="91"/>
      <c r="O623" s="91"/>
      <c r="P623" s="91"/>
      <c r="Q623" s="91"/>
      <c r="R623" s="91"/>
      <c r="S623" s="91"/>
      <c r="T623" s="92"/>
      <c r="AT623" s="88" t="s">
        <v>202</v>
      </c>
      <c r="AU623" s="88" t="s">
        <v>84</v>
      </c>
      <c r="AV623" s="11" t="s">
        <v>84</v>
      </c>
      <c r="AW623" s="11" t="s">
        <v>41</v>
      </c>
      <c r="AX623" s="11" t="s">
        <v>77</v>
      </c>
      <c r="AY623" s="88" t="s">
        <v>193</v>
      </c>
    </row>
    <row r="624" spans="1:65" s="12" customFormat="1" x14ac:dyDescent="0.3">
      <c r="A624" s="576"/>
      <c r="B624" s="577"/>
      <c r="C624" s="576"/>
      <c r="D624" s="578" t="s">
        <v>202</v>
      </c>
      <c r="E624" s="579" t="s">
        <v>3</v>
      </c>
      <c r="F624" s="580" t="s">
        <v>1224</v>
      </c>
      <c r="G624" s="576"/>
      <c r="H624" s="581">
        <v>7.4480000000000004</v>
      </c>
      <c r="I624" s="94"/>
      <c r="J624" s="94"/>
      <c r="K624" s="576"/>
      <c r="L624" s="93"/>
      <c r="M624" s="95"/>
      <c r="N624" s="96"/>
      <c r="O624" s="96"/>
      <c r="P624" s="96"/>
      <c r="Q624" s="96"/>
      <c r="R624" s="96"/>
      <c r="S624" s="96"/>
      <c r="T624" s="97"/>
      <c r="AT624" s="98" t="s">
        <v>202</v>
      </c>
      <c r="AU624" s="98" t="s">
        <v>84</v>
      </c>
      <c r="AV624" s="12" t="s">
        <v>205</v>
      </c>
      <c r="AW624" s="12" t="s">
        <v>41</v>
      </c>
      <c r="AX624" s="12" t="s">
        <v>9</v>
      </c>
      <c r="AY624" s="98" t="s">
        <v>193</v>
      </c>
    </row>
    <row r="625" spans="1:65" s="1" customFormat="1" ht="22.5" customHeight="1" x14ac:dyDescent="0.3">
      <c r="A625" s="550"/>
      <c r="B625" s="503"/>
      <c r="C625" s="564" t="s">
        <v>1225</v>
      </c>
      <c r="D625" s="564" t="s">
        <v>195</v>
      </c>
      <c r="E625" s="565" t="s">
        <v>1226</v>
      </c>
      <c r="F625" s="569" t="s">
        <v>1227</v>
      </c>
      <c r="G625" s="567" t="s">
        <v>254</v>
      </c>
      <c r="H625" s="568">
        <v>7.4480000000000004</v>
      </c>
      <c r="I625" s="80"/>
      <c r="J625" s="81">
        <f>ROUND(I625*H625,0)</f>
        <v>0</v>
      </c>
      <c r="K625" s="569" t="s">
        <v>199</v>
      </c>
      <c r="L625" s="21"/>
      <c r="M625" s="82" t="s">
        <v>3</v>
      </c>
      <c r="N625" s="83" t="s">
        <v>48</v>
      </c>
      <c r="O625" s="22"/>
      <c r="P625" s="84">
        <f>O625*H625</f>
        <v>0</v>
      </c>
      <c r="Q625" s="84">
        <v>1.2305000000000001E-4</v>
      </c>
      <c r="R625" s="84">
        <f>Q625*H625</f>
        <v>9.1647640000000008E-4</v>
      </c>
      <c r="S625" s="84">
        <v>0</v>
      </c>
      <c r="T625" s="85">
        <f>S625*H625</f>
        <v>0</v>
      </c>
      <c r="AR625" s="17" t="s">
        <v>281</v>
      </c>
      <c r="AT625" s="17" t="s">
        <v>195</v>
      </c>
      <c r="AU625" s="17" t="s">
        <v>84</v>
      </c>
      <c r="AY625" s="17" t="s">
        <v>193</v>
      </c>
      <c r="BE625" s="86">
        <f>IF(N625="základní",J625,0)</f>
        <v>0</v>
      </c>
      <c r="BF625" s="86">
        <f>IF(N625="snížená",J625,0)</f>
        <v>0</v>
      </c>
      <c r="BG625" s="86">
        <f>IF(N625="zákl. přenesená",J625,0)</f>
        <v>0</v>
      </c>
      <c r="BH625" s="86">
        <f>IF(N625="sníž. přenesená",J625,0)</f>
        <v>0</v>
      </c>
      <c r="BI625" s="86">
        <f>IF(N625="nulová",J625,0)</f>
        <v>0</v>
      </c>
      <c r="BJ625" s="17" t="s">
        <v>9</v>
      </c>
      <c r="BK625" s="86">
        <f>ROUND(I625*H625,0)</f>
        <v>0</v>
      </c>
      <c r="BL625" s="17" t="s">
        <v>281</v>
      </c>
      <c r="BM625" s="17" t="s">
        <v>1228</v>
      </c>
    </row>
    <row r="626" spans="1:65" s="11" customFormat="1" x14ac:dyDescent="0.3">
      <c r="A626" s="570"/>
      <c r="B626" s="571"/>
      <c r="C626" s="570"/>
      <c r="D626" s="572" t="s">
        <v>202</v>
      </c>
      <c r="E626" s="573" t="s">
        <v>3</v>
      </c>
      <c r="F626" s="574" t="s">
        <v>1222</v>
      </c>
      <c r="G626" s="570"/>
      <c r="H626" s="575">
        <v>6.05</v>
      </c>
      <c r="I626" s="89"/>
      <c r="J626" s="89"/>
      <c r="K626" s="570"/>
      <c r="L626" s="87"/>
      <c r="M626" s="90"/>
      <c r="N626" s="91"/>
      <c r="O626" s="91"/>
      <c r="P626" s="91"/>
      <c r="Q626" s="91"/>
      <c r="R626" s="91"/>
      <c r="S626" s="91"/>
      <c r="T626" s="92"/>
      <c r="AT626" s="88" t="s">
        <v>202</v>
      </c>
      <c r="AU626" s="88" t="s">
        <v>84</v>
      </c>
      <c r="AV626" s="11" t="s">
        <v>84</v>
      </c>
      <c r="AW626" s="11" t="s">
        <v>41</v>
      </c>
      <c r="AX626" s="11" t="s">
        <v>77</v>
      </c>
      <c r="AY626" s="88" t="s">
        <v>193</v>
      </c>
    </row>
    <row r="627" spans="1:65" s="11" customFormat="1" x14ac:dyDescent="0.3">
      <c r="A627" s="570"/>
      <c r="B627" s="571"/>
      <c r="C627" s="570"/>
      <c r="D627" s="572" t="s">
        <v>202</v>
      </c>
      <c r="E627" s="573" t="s">
        <v>3</v>
      </c>
      <c r="F627" s="574" t="s">
        <v>1223</v>
      </c>
      <c r="G627" s="570"/>
      <c r="H627" s="575">
        <v>1.3979999999999999</v>
      </c>
      <c r="I627" s="89"/>
      <c r="J627" s="89"/>
      <c r="K627" s="570"/>
      <c r="L627" s="87"/>
      <c r="M627" s="90"/>
      <c r="N627" s="91"/>
      <c r="O627" s="91"/>
      <c r="P627" s="91"/>
      <c r="Q627" s="91"/>
      <c r="R627" s="91"/>
      <c r="S627" s="91"/>
      <c r="T627" s="92"/>
      <c r="AT627" s="88" t="s">
        <v>202</v>
      </c>
      <c r="AU627" s="88" t="s">
        <v>84</v>
      </c>
      <c r="AV627" s="11" t="s">
        <v>84</v>
      </c>
      <c r="AW627" s="11" t="s">
        <v>41</v>
      </c>
      <c r="AX627" s="11" t="s">
        <v>77</v>
      </c>
      <c r="AY627" s="88" t="s">
        <v>193</v>
      </c>
    </row>
    <row r="628" spans="1:65" s="12" customFormat="1" x14ac:dyDescent="0.3">
      <c r="A628" s="576"/>
      <c r="B628" s="577"/>
      <c r="C628" s="576"/>
      <c r="D628" s="578" t="s">
        <v>202</v>
      </c>
      <c r="E628" s="579" t="s">
        <v>3</v>
      </c>
      <c r="F628" s="580" t="s">
        <v>1224</v>
      </c>
      <c r="G628" s="576"/>
      <c r="H628" s="581">
        <v>7.4480000000000004</v>
      </c>
      <c r="I628" s="94"/>
      <c r="J628" s="94"/>
      <c r="K628" s="576"/>
      <c r="L628" s="93"/>
      <c r="M628" s="95"/>
      <c r="N628" s="96"/>
      <c r="O628" s="96"/>
      <c r="P628" s="96"/>
      <c r="Q628" s="96"/>
      <c r="R628" s="96"/>
      <c r="S628" s="96"/>
      <c r="T628" s="97"/>
      <c r="AT628" s="98" t="s">
        <v>202</v>
      </c>
      <c r="AU628" s="98" t="s">
        <v>84</v>
      </c>
      <c r="AV628" s="12" t="s">
        <v>205</v>
      </c>
      <c r="AW628" s="12" t="s">
        <v>41</v>
      </c>
      <c r="AX628" s="12" t="s">
        <v>9</v>
      </c>
      <c r="AY628" s="98" t="s">
        <v>193</v>
      </c>
    </row>
    <row r="629" spans="1:65" s="1" customFormat="1" ht="22.5" customHeight="1" x14ac:dyDescent="0.3">
      <c r="A629" s="550"/>
      <c r="B629" s="503"/>
      <c r="C629" s="564" t="s">
        <v>1229</v>
      </c>
      <c r="D629" s="564" t="s">
        <v>195</v>
      </c>
      <c r="E629" s="565" t="s">
        <v>1230</v>
      </c>
      <c r="F629" s="569" t="s">
        <v>1231</v>
      </c>
      <c r="G629" s="567" t="s">
        <v>254</v>
      </c>
      <c r="H629" s="568">
        <v>1.98</v>
      </c>
      <c r="I629" s="80"/>
      <c r="J629" s="81">
        <f>ROUND(I629*H629,0)</f>
        <v>0</v>
      </c>
      <c r="K629" s="569" t="s">
        <v>199</v>
      </c>
      <c r="L629" s="21"/>
      <c r="M629" s="82" t="s">
        <v>3</v>
      </c>
      <c r="N629" s="83" t="s">
        <v>48</v>
      </c>
      <c r="O629" s="22"/>
      <c r="P629" s="84">
        <f>O629*H629</f>
        <v>0</v>
      </c>
      <c r="Q629" s="84">
        <v>1.9090000000000001E-4</v>
      </c>
      <c r="R629" s="84">
        <f>Q629*H629</f>
        <v>3.7798200000000001E-4</v>
      </c>
      <c r="S629" s="84">
        <v>0</v>
      </c>
      <c r="T629" s="85">
        <f>S629*H629</f>
        <v>0</v>
      </c>
      <c r="AR629" s="17" t="s">
        <v>281</v>
      </c>
      <c r="AT629" s="17" t="s">
        <v>195</v>
      </c>
      <c r="AU629" s="17" t="s">
        <v>84</v>
      </c>
      <c r="AY629" s="17" t="s">
        <v>193</v>
      </c>
      <c r="BE629" s="86">
        <f>IF(N629="základní",J629,0)</f>
        <v>0</v>
      </c>
      <c r="BF629" s="86">
        <f>IF(N629="snížená",J629,0)</f>
        <v>0</v>
      </c>
      <c r="BG629" s="86">
        <f>IF(N629="zákl. přenesená",J629,0)</f>
        <v>0</v>
      </c>
      <c r="BH629" s="86">
        <f>IF(N629="sníž. přenesená",J629,0)</f>
        <v>0</v>
      </c>
      <c r="BI629" s="86">
        <f>IF(N629="nulová",J629,0)</f>
        <v>0</v>
      </c>
      <c r="BJ629" s="17" t="s">
        <v>9</v>
      </c>
      <c r="BK629" s="86">
        <f>ROUND(I629*H629,0)</f>
        <v>0</v>
      </c>
      <c r="BL629" s="17" t="s">
        <v>281</v>
      </c>
      <c r="BM629" s="17" t="s">
        <v>1232</v>
      </c>
    </row>
    <row r="630" spans="1:65" s="11" customFormat="1" x14ac:dyDescent="0.3">
      <c r="A630" s="570"/>
      <c r="B630" s="571"/>
      <c r="C630" s="570"/>
      <c r="D630" s="572" t="s">
        <v>202</v>
      </c>
      <c r="E630" s="573" t="s">
        <v>3</v>
      </c>
      <c r="F630" s="574" t="s">
        <v>1233</v>
      </c>
      <c r="G630" s="570"/>
      <c r="H630" s="575">
        <v>1.98</v>
      </c>
      <c r="I630" s="89"/>
      <c r="J630" s="89"/>
      <c r="K630" s="570"/>
      <c r="L630" s="87"/>
      <c r="M630" s="90"/>
      <c r="N630" s="91"/>
      <c r="O630" s="91"/>
      <c r="P630" s="91"/>
      <c r="Q630" s="91"/>
      <c r="R630" s="91"/>
      <c r="S630" s="91"/>
      <c r="T630" s="92"/>
      <c r="AT630" s="88" t="s">
        <v>202</v>
      </c>
      <c r="AU630" s="88" t="s">
        <v>84</v>
      </c>
      <c r="AV630" s="11" t="s">
        <v>84</v>
      </c>
      <c r="AW630" s="11" t="s">
        <v>41</v>
      </c>
      <c r="AX630" s="11" t="s">
        <v>77</v>
      </c>
      <c r="AY630" s="88" t="s">
        <v>193</v>
      </c>
    </row>
    <row r="631" spans="1:65" s="12" customFormat="1" x14ac:dyDescent="0.3">
      <c r="A631" s="576"/>
      <c r="B631" s="577"/>
      <c r="C631" s="576"/>
      <c r="D631" s="578" t="s">
        <v>202</v>
      </c>
      <c r="E631" s="579" t="s">
        <v>3</v>
      </c>
      <c r="F631" s="580" t="s">
        <v>1175</v>
      </c>
      <c r="G631" s="576"/>
      <c r="H631" s="581">
        <v>1.98</v>
      </c>
      <c r="I631" s="94"/>
      <c r="J631" s="94"/>
      <c r="K631" s="576"/>
      <c r="L631" s="93"/>
      <c r="M631" s="95"/>
      <c r="N631" s="96"/>
      <c r="O631" s="96"/>
      <c r="P631" s="96"/>
      <c r="Q631" s="96"/>
      <c r="R631" s="96"/>
      <c r="S631" s="96"/>
      <c r="T631" s="97"/>
      <c r="AT631" s="98" t="s">
        <v>202</v>
      </c>
      <c r="AU631" s="98" t="s">
        <v>84</v>
      </c>
      <c r="AV631" s="12" t="s">
        <v>205</v>
      </c>
      <c r="AW631" s="12" t="s">
        <v>41</v>
      </c>
      <c r="AX631" s="12" t="s">
        <v>9</v>
      </c>
      <c r="AY631" s="98" t="s">
        <v>193</v>
      </c>
    </row>
    <row r="632" spans="1:65" s="1" customFormat="1" ht="22.5" customHeight="1" x14ac:dyDescent="0.3">
      <c r="A632" s="550"/>
      <c r="B632" s="503"/>
      <c r="C632" s="564" t="s">
        <v>1234</v>
      </c>
      <c r="D632" s="564" t="s">
        <v>195</v>
      </c>
      <c r="E632" s="565" t="s">
        <v>1235</v>
      </c>
      <c r="F632" s="569" t="s">
        <v>1236</v>
      </c>
      <c r="G632" s="567" t="s">
        <v>254</v>
      </c>
      <c r="H632" s="568">
        <v>1.98</v>
      </c>
      <c r="I632" s="80"/>
      <c r="J632" s="81">
        <f>ROUND(I632*H632,0)</f>
        <v>0</v>
      </c>
      <c r="K632" s="569" t="s">
        <v>199</v>
      </c>
      <c r="L632" s="21"/>
      <c r="M632" s="82" t="s">
        <v>3</v>
      </c>
      <c r="N632" s="83" t="s">
        <v>48</v>
      </c>
      <c r="O632" s="22"/>
      <c r="P632" s="84">
        <f>O632*H632</f>
        <v>0</v>
      </c>
      <c r="Q632" s="84">
        <v>2.421E-4</v>
      </c>
      <c r="R632" s="84">
        <f>Q632*H632</f>
        <v>4.7935799999999999E-4</v>
      </c>
      <c r="S632" s="84">
        <v>0</v>
      </c>
      <c r="T632" s="85">
        <f>S632*H632</f>
        <v>0</v>
      </c>
      <c r="AR632" s="17" t="s">
        <v>281</v>
      </c>
      <c r="AT632" s="17" t="s">
        <v>195</v>
      </c>
      <c r="AU632" s="17" t="s">
        <v>84</v>
      </c>
      <c r="AY632" s="17" t="s">
        <v>193</v>
      </c>
      <c r="BE632" s="86">
        <f>IF(N632="základní",J632,0)</f>
        <v>0</v>
      </c>
      <c r="BF632" s="86">
        <f>IF(N632="snížená",J632,0)</f>
        <v>0</v>
      </c>
      <c r="BG632" s="86">
        <f>IF(N632="zákl. přenesená",J632,0)</f>
        <v>0</v>
      </c>
      <c r="BH632" s="86">
        <f>IF(N632="sníž. přenesená",J632,0)</f>
        <v>0</v>
      </c>
      <c r="BI632" s="86">
        <f>IF(N632="nulová",J632,0)</f>
        <v>0</v>
      </c>
      <c r="BJ632" s="17" t="s">
        <v>9</v>
      </c>
      <c r="BK632" s="86">
        <f>ROUND(I632*H632,0)</f>
        <v>0</v>
      </c>
      <c r="BL632" s="17" t="s">
        <v>281</v>
      </c>
      <c r="BM632" s="17" t="s">
        <v>1237</v>
      </c>
    </row>
    <row r="633" spans="1:65" s="11" customFormat="1" x14ac:dyDescent="0.3">
      <c r="A633" s="570"/>
      <c r="B633" s="571"/>
      <c r="C633" s="570"/>
      <c r="D633" s="572" t="s">
        <v>202</v>
      </c>
      <c r="E633" s="573" t="s">
        <v>3</v>
      </c>
      <c r="F633" s="574" t="s">
        <v>1238</v>
      </c>
      <c r="G633" s="570"/>
      <c r="H633" s="575">
        <v>1.98</v>
      </c>
      <c r="I633" s="89"/>
      <c r="J633" s="89"/>
      <c r="K633" s="570"/>
      <c r="L633" s="87"/>
      <c r="M633" s="90"/>
      <c r="N633" s="91"/>
      <c r="O633" s="91"/>
      <c r="P633" s="91"/>
      <c r="Q633" s="91"/>
      <c r="R633" s="91"/>
      <c r="S633" s="91"/>
      <c r="T633" s="92"/>
      <c r="AT633" s="88" t="s">
        <v>202</v>
      </c>
      <c r="AU633" s="88" t="s">
        <v>84</v>
      </c>
      <c r="AV633" s="11" t="s">
        <v>84</v>
      </c>
      <c r="AW633" s="11" t="s">
        <v>41</v>
      </c>
      <c r="AX633" s="11" t="s">
        <v>77</v>
      </c>
      <c r="AY633" s="88" t="s">
        <v>193</v>
      </c>
    </row>
    <row r="634" spans="1:65" s="12" customFormat="1" x14ac:dyDescent="0.3">
      <c r="A634" s="576"/>
      <c r="B634" s="577"/>
      <c r="C634" s="576"/>
      <c r="D634" s="572" t="s">
        <v>202</v>
      </c>
      <c r="E634" s="582" t="s">
        <v>3</v>
      </c>
      <c r="F634" s="583" t="s">
        <v>1175</v>
      </c>
      <c r="G634" s="576"/>
      <c r="H634" s="584">
        <v>1.98</v>
      </c>
      <c r="I634" s="94"/>
      <c r="J634" s="94"/>
      <c r="K634" s="576"/>
      <c r="L634" s="93"/>
      <c r="M634" s="95"/>
      <c r="N634" s="96"/>
      <c r="O634" s="96"/>
      <c r="P634" s="96"/>
      <c r="Q634" s="96"/>
      <c r="R634" s="96"/>
      <c r="S634" s="96"/>
      <c r="T634" s="97"/>
      <c r="AT634" s="98" t="s">
        <v>202</v>
      </c>
      <c r="AU634" s="98" t="s">
        <v>84</v>
      </c>
      <c r="AV634" s="12" t="s">
        <v>205</v>
      </c>
      <c r="AW634" s="12" t="s">
        <v>41</v>
      </c>
      <c r="AX634" s="12" t="s">
        <v>9</v>
      </c>
      <c r="AY634" s="98" t="s">
        <v>193</v>
      </c>
    </row>
    <row r="635" spans="1:65" s="10" customFormat="1" ht="29.85" customHeight="1" x14ac:dyDescent="0.3">
      <c r="A635" s="558"/>
      <c r="B635" s="559"/>
      <c r="C635" s="558"/>
      <c r="D635" s="562" t="s">
        <v>76</v>
      </c>
      <c r="E635" s="563" t="s">
        <v>1239</v>
      </c>
      <c r="F635" s="563" t="s">
        <v>1240</v>
      </c>
      <c r="G635" s="558"/>
      <c r="H635" s="558"/>
      <c r="I635" s="73"/>
      <c r="J635" s="482">
        <f>BK635</f>
        <v>0</v>
      </c>
      <c r="K635" s="558"/>
      <c r="L635" s="71"/>
      <c r="M635" s="74"/>
      <c r="N635" s="75"/>
      <c r="O635" s="75"/>
      <c r="P635" s="76">
        <f>SUM(P636:P665)</f>
        <v>0</v>
      </c>
      <c r="Q635" s="75"/>
      <c r="R635" s="76">
        <f>SUM(R636:R665)</f>
        <v>0.32121723520000006</v>
      </c>
      <c r="S635" s="75"/>
      <c r="T635" s="77">
        <f>SUM(T636:T665)</f>
        <v>0</v>
      </c>
      <c r="AR635" s="72" t="s">
        <v>84</v>
      </c>
      <c r="AT635" s="78" t="s">
        <v>76</v>
      </c>
      <c r="AU635" s="78" t="s">
        <v>9</v>
      </c>
      <c r="AY635" s="72" t="s">
        <v>193</v>
      </c>
      <c r="BK635" s="79">
        <f>SUM(BK636:BK665)</f>
        <v>0</v>
      </c>
    </row>
    <row r="636" spans="1:65" s="1" customFormat="1" ht="31.5" customHeight="1" x14ac:dyDescent="0.3">
      <c r="A636" s="550"/>
      <c r="B636" s="503"/>
      <c r="C636" s="564" t="s">
        <v>1241</v>
      </c>
      <c r="D636" s="564" t="s">
        <v>195</v>
      </c>
      <c r="E636" s="565" t="s">
        <v>1242</v>
      </c>
      <c r="F636" s="569" t="s">
        <v>1243</v>
      </c>
      <c r="G636" s="567" t="s">
        <v>254</v>
      </c>
      <c r="H636" s="568">
        <v>231.03800000000001</v>
      </c>
      <c r="I636" s="80"/>
      <c r="J636" s="81">
        <f>ROUND(I636*H636,0)</f>
        <v>0</v>
      </c>
      <c r="K636" s="569" t="s">
        <v>199</v>
      </c>
      <c r="L636" s="21"/>
      <c r="M636" s="82" t="s">
        <v>3</v>
      </c>
      <c r="N636" s="83" t="s">
        <v>48</v>
      </c>
      <c r="O636" s="22"/>
      <c r="P636" s="84">
        <f>O636*H636</f>
        <v>0</v>
      </c>
      <c r="Q636" s="84">
        <v>2.0120000000000001E-4</v>
      </c>
      <c r="R636" s="84">
        <f>Q636*H636</f>
        <v>4.6484845600000005E-2</v>
      </c>
      <c r="S636" s="84">
        <v>0</v>
      </c>
      <c r="T636" s="85">
        <f>S636*H636</f>
        <v>0</v>
      </c>
      <c r="AR636" s="17" t="s">
        <v>281</v>
      </c>
      <c r="AT636" s="17" t="s">
        <v>195</v>
      </c>
      <c r="AU636" s="17" t="s">
        <v>84</v>
      </c>
      <c r="AY636" s="17" t="s">
        <v>193</v>
      </c>
      <c r="BE636" s="86">
        <f>IF(N636="základní",J636,0)</f>
        <v>0</v>
      </c>
      <c r="BF636" s="86">
        <f>IF(N636="snížená",J636,0)</f>
        <v>0</v>
      </c>
      <c r="BG636" s="86">
        <f>IF(N636="zákl. přenesená",J636,0)</f>
        <v>0</v>
      </c>
      <c r="BH636" s="86">
        <f>IF(N636="sníž. přenesená",J636,0)</f>
        <v>0</v>
      </c>
      <c r="BI636" s="86">
        <f>IF(N636="nulová",J636,0)</f>
        <v>0</v>
      </c>
      <c r="BJ636" s="17" t="s">
        <v>9</v>
      </c>
      <c r="BK636" s="86">
        <f>ROUND(I636*H636,0)</f>
        <v>0</v>
      </c>
      <c r="BL636" s="17" t="s">
        <v>281</v>
      </c>
      <c r="BM636" s="17" t="s">
        <v>1244</v>
      </c>
    </row>
    <row r="637" spans="1:65" s="11" customFormat="1" x14ac:dyDescent="0.3">
      <c r="A637" s="570"/>
      <c r="B637" s="571"/>
      <c r="C637" s="570"/>
      <c r="D637" s="572" t="s">
        <v>202</v>
      </c>
      <c r="E637" s="573" t="s">
        <v>3</v>
      </c>
      <c r="F637" s="574" t="s">
        <v>1245</v>
      </c>
      <c r="G637" s="570"/>
      <c r="H637" s="575">
        <v>32.712000000000003</v>
      </c>
      <c r="I637" s="89"/>
      <c r="J637" s="89"/>
      <c r="K637" s="570"/>
      <c r="L637" s="87"/>
      <c r="M637" s="90"/>
      <c r="N637" s="91"/>
      <c r="O637" s="91"/>
      <c r="P637" s="91"/>
      <c r="Q637" s="91"/>
      <c r="R637" s="91"/>
      <c r="S637" s="91"/>
      <c r="T637" s="92"/>
      <c r="AT637" s="88" t="s">
        <v>202</v>
      </c>
      <c r="AU637" s="88" t="s">
        <v>84</v>
      </c>
      <c r="AV637" s="11" t="s">
        <v>84</v>
      </c>
      <c r="AW637" s="11" t="s">
        <v>41</v>
      </c>
      <c r="AX637" s="11" t="s">
        <v>77</v>
      </c>
      <c r="AY637" s="88" t="s">
        <v>193</v>
      </c>
    </row>
    <row r="638" spans="1:65" s="11" customFormat="1" x14ac:dyDescent="0.3">
      <c r="A638" s="570"/>
      <c r="B638" s="571"/>
      <c r="C638" s="570"/>
      <c r="D638" s="572" t="s">
        <v>202</v>
      </c>
      <c r="E638" s="573" t="s">
        <v>3</v>
      </c>
      <c r="F638" s="574" t="s">
        <v>1246</v>
      </c>
      <c r="G638" s="570"/>
      <c r="H638" s="575">
        <v>46.375999999999998</v>
      </c>
      <c r="I638" s="89"/>
      <c r="J638" s="89"/>
      <c r="K638" s="570"/>
      <c r="L638" s="87"/>
      <c r="M638" s="90"/>
      <c r="N638" s="91"/>
      <c r="O638" s="91"/>
      <c r="P638" s="91"/>
      <c r="Q638" s="91"/>
      <c r="R638" s="91"/>
      <c r="S638" s="91"/>
      <c r="T638" s="92"/>
      <c r="AT638" s="88" t="s">
        <v>202</v>
      </c>
      <c r="AU638" s="88" t="s">
        <v>84</v>
      </c>
      <c r="AV638" s="11" t="s">
        <v>84</v>
      </c>
      <c r="AW638" s="11" t="s">
        <v>41</v>
      </c>
      <c r="AX638" s="11" t="s">
        <v>77</v>
      </c>
      <c r="AY638" s="88" t="s">
        <v>193</v>
      </c>
    </row>
    <row r="639" spans="1:65" s="11" customFormat="1" x14ac:dyDescent="0.3">
      <c r="A639" s="570"/>
      <c r="B639" s="571"/>
      <c r="C639" s="570"/>
      <c r="D639" s="572" t="s">
        <v>202</v>
      </c>
      <c r="E639" s="573" t="s">
        <v>3</v>
      </c>
      <c r="F639" s="574" t="s">
        <v>1247</v>
      </c>
      <c r="G639" s="570"/>
      <c r="H639" s="575">
        <v>52.552999999999997</v>
      </c>
      <c r="I639" s="89"/>
      <c r="J639" s="89"/>
      <c r="K639" s="570"/>
      <c r="L639" s="87"/>
      <c r="M639" s="90"/>
      <c r="N639" s="91"/>
      <c r="O639" s="91"/>
      <c r="P639" s="91"/>
      <c r="Q639" s="91"/>
      <c r="R639" s="91"/>
      <c r="S639" s="91"/>
      <c r="T639" s="92"/>
      <c r="AT639" s="88" t="s">
        <v>202</v>
      </c>
      <c r="AU639" s="88" t="s">
        <v>84</v>
      </c>
      <c r="AV639" s="11" t="s">
        <v>84</v>
      </c>
      <c r="AW639" s="11" t="s">
        <v>41</v>
      </c>
      <c r="AX639" s="11" t="s">
        <v>77</v>
      </c>
      <c r="AY639" s="88" t="s">
        <v>193</v>
      </c>
    </row>
    <row r="640" spans="1:65" s="11" customFormat="1" x14ac:dyDescent="0.3">
      <c r="A640" s="570"/>
      <c r="B640" s="571"/>
      <c r="C640" s="570"/>
      <c r="D640" s="572" t="s">
        <v>202</v>
      </c>
      <c r="E640" s="573" t="s">
        <v>3</v>
      </c>
      <c r="F640" s="574" t="s">
        <v>1248</v>
      </c>
      <c r="G640" s="570"/>
      <c r="H640" s="575">
        <v>14.734</v>
      </c>
      <c r="I640" s="89"/>
      <c r="J640" s="89"/>
      <c r="K640" s="570"/>
      <c r="L640" s="87"/>
      <c r="M640" s="90"/>
      <c r="N640" s="91"/>
      <c r="O640" s="91"/>
      <c r="P640" s="91"/>
      <c r="Q640" s="91"/>
      <c r="R640" s="91"/>
      <c r="S640" s="91"/>
      <c r="T640" s="92"/>
      <c r="AT640" s="88" t="s">
        <v>202</v>
      </c>
      <c r="AU640" s="88" t="s">
        <v>84</v>
      </c>
      <c r="AV640" s="11" t="s">
        <v>84</v>
      </c>
      <c r="AW640" s="11" t="s">
        <v>41</v>
      </c>
      <c r="AX640" s="11" t="s">
        <v>77</v>
      </c>
      <c r="AY640" s="88" t="s">
        <v>193</v>
      </c>
    </row>
    <row r="641" spans="1:65" s="11" customFormat="1" x14ac:dyDescent="0.3">
      <c r="A641" s="570"/>
      <c r="B641" s="571"/>
      <c r="C641" s="570"/>
      <c r="D641" s="572" t="s">
        <v>202</v>
      </c>
      <c r="E641" s="573" t="s">
        <v>3</v>
      </c>
      <c r="F641" s="574" t="s">
        <v>1249</v>
      </c>
      <c r="G641" s="570"/>
      <c r="H641" s="575">
        <v>20.349</v>
      </c>
      <c r="I641" s="89"/>
      <c r="J641" s="89"/>
      <c r="K641" s="570"/>
      <c r="L641" s="87"/>
      <c r="M641" s="90"/>
      <c r="N641" s="91"/>
      <c r="O641" s="91"/>
      <c r="P641" s="91"/>
      <c r="Q641" s="91"/>
      <c r="R641" s="91"/>
      <c r="S641" s="91"/>
      <c r="T641" s="92"/>
      <c r="AT641" s="88" t="s">
        <v>202</v>
      </c>
      <c r="AU641" s="88" t="s">
        <v>84</v>
      </c>
      <c r="AV641" s="11" t="s">
        <v>84</v>
      </c>
      <c r="AW641" s="11" t="s">
        <v>41</v>
      </c>
      <c r="AX641" s="11" t="s">
        <v>77</v>
      </c>
      <c r="AY641" s="88" t="s">
        <v>193</v>
      </c>
    </row>
    <row r="642" spans="1:65" s="11" customFormat="1" x14ac:dyDescent="0.3">
      <c r="A642" s="570"/>
      <c r="B642" s="571"/>
      <c r="C642" s="570"/>
      <c r="D642" s="572" t="s">
        <v>202</v>
      </c>
      <c r="E642" s="573" t="s">
        <v>3</v>
      </c>
      <c r="F642" s="574" t="s">
        <v>1250</v>
      </c>
      <c r="G642" s="570"/>
      <c r="H642" s="575">
        <v>13.994</v>
      </c>
      <c r="I642" s="89"/>
      <c r="J642" s="89"/>
      <c r="K642" s="570"/>
      <c r="L642" s="87"/>
      <c r="M642" s="90"/>
      <c r="N642" s="91"/>
      <c r="O642" s="91"/>
      <c r="P642" s="91"/>
      <c r="Q642" s="91"/>
      <c r="R642" s="91"/>
      <c r="S642" s="91"/>
      <c r="T642" s="92"/>
      <c r="AT642" s="88" t="s">
        <v>202</v>
      </c>
      <c r="AU642" s="88" t="s">
        <v>84</v>
      </c>
      <c r="AV642" s="11" t="s">
        <v>84</v>
      </c>
      <c r="AW642" s="11" t="s">
        <v>41</v>
      </c>
      <c r="AX642" s="11" t="s">
        <v>77</v>
      </c>
      <c r="AY642" s="88" t="s">
        <v>193</v>
      </c>
    </row>
    <row r="643" spans="1:65" s="11" customFormat="1" x14ac:dyDescent="0.3">
      <c r="A643" s="570"/>
      <c r="B643" s="571"/>
      <c r="C643" s="570"/>
      <c r="D643" s="572" t="s">
        <v>202</v>
      </c>
      <c r="E643" s="573" t="s">
        <v>3</v>
      </c>
      <c r="F643" s="574" t="s">
        <v>1251</v>
      </c>
      <c r="G643" s="570"/>
      <c r="H643" s="575">
        <v>13.131</v>
      </c>
      <c r="I643" s="89"/>
      <c r="J643" s="89"/>
      <c r="K643" s="570"/>
      <c r="L643" s="87"/>
      <c r="M643" s="90"/>
      <c r="N643" s="91"/>
      <c r="O643" s="91"/>
      <c r="P643" s="91"/>
      <c r="Q643" s="91"/>
      <c r="R643" s="91"/>
      <c r="S643" s="91"/>
      <c r="T643" s="92"/>
      <c r="AT643" s="88" t="s">
        <v>202</v>
      </c>
      <c r="AU643" s="88" t="s">
        <v>84</v>
      </c>
      <c r="AV643" s="11" t="s">
        <v>84</v>
      </c>
      <c r="AW643" s="11" t="s">
        <v>41</v>
      </c>
      <c r="AX643" s="11" t="s">
        <v>77</v>
      </c>
      <c r="AY643" s="88" t="s">
        <v>193</v>
      </c>
    </row>
    <row r="644" spans="1:65" s="11" customFormat="1" x14ac:dyDescent="0.3">
      <c r="A644" s="570"/>
      <c r="B644" s="571"/>
      <c r="C644" s="570"/>
      <c r="D644" s="572" t="s">
        <v>202</v>
      </c>
      <c r="E644" s="573" t="s">
        <v>3</v>
      </c>
      <c r="F644" s="574" t="s">
        <v>1252</v>
      </c>
      <c r="G644" s="570"/>
      <c r="H644" s="575">
        <v>3.9289999999999998</v>
      </c>
      <c r="I644" s="89"/>
      <c r="J644" s="89"/>
      <c r="K644" s="570"/>
      <c r="L644" s="87"/>
      <c r="M644" s="90"/>
      <c r="N644" s="91"/>
      <c r="O644" s="91"/>
      <c r="P644" s="91"/>
      <c r="Q644" s="91"/>
      <c r="R644" s="91"/>
      <c r="S644" s="91"/>
      <c r="T644" s="92"/>
      <c r="AT644" s="88" t="s">
        <v>202</v>
      </c>
      <c r="AU644" s="88" t="s">
        <v>84</v>
      </c>
      <c r="AV644" s="11" t="s">
        <v>84</v>
      </c>
      <c r="AW644" s="11" t="s">
        <v>41</v>
      </c>
      <c r="AX644" s="11" t="s">
        <v>77</v>
      </c>
      <c r="AY644" s="88" t="s">
        <v>193</v>
      </c>
    </row>
    <row r="645" spans="1:65" s="12" customFormat="1" x14ac:dyDescent="0.3">
      <c r="A645" s="576"/>
      <c r="B645" s="577"/>
      <c r="C645" s="576"/>
      <c r="D645" s="572" t="s">
        <v>202</v>
      </c>
      <c r="E645" s="582" t="s">
        <v>3</v>
      </c>
      <c r="F645" s="583" t="s">
        <v>1253</v>
      </c>
      <c r="G645" s="576"/>
      <c r="H645" s="584">
        <v>197.77799999999999</v>
      </c>
      <c r="I645" s="94"/>
      <c r="J645" s="94"/>
      <c r="K645" s="576"/>
      <c r="L645" s="93"/>
      <c r="M645" s="95"/>
      <c r="N645" s="96"/>
      <c r="O645" s="96"/>
      <c r="P645" s="96"/>
      <c r="Q645" s="96"/>
      <c r="R645" s="96"/>
      <c r="S645" s="96"/>
      <c r="T645" s="97"/>
      <c r="AT645" s="98" t="s">
        <v>202</v>
      </c>
      <c r="AU645" s="98" t="s">
        <v>84</v>
      </c>
      <c r="AV645" s="12" t="s">
        <v>205</v>
      </c>
      <c r="AW645" s="12" t="s">
        <v>41</v>
      </c>
      <c r="AX645" s="12" t="s">
        <v>77</v>
      </c>
      <c r="AY645" s="98" t="s">
        <v>193</v>
      </c>
    </row>
    <row r="646" spans="1:65" s="11" customFormat="1" x14ac:dyDescent="0.3">
      <c r="A646" s="570"/>
      <c r="B646" s="571"/>
      <c r="C646" s="570"/>
      <c r="D646" s="572" t="s">
        <v>202</v>
      </c>
      <c r="E646" s="573" t="s">
        <v>3</v>
      </c>
      <c r="F646" s="574" t="s">
        <v>1254</v>
      </c>
      <c r="G646" s="570"/>
      <c r="H646" s="575">
        <v>9.4499999999999993</v>
      </c>
      <c r="I646" s="89"/>
      <c r="J646" s="89"/>
      <c r="K646" s="570"/>
      <c r="L646" s="87"/>
      <c r="M646" s="90"/>
      <c r="N646" s="91"/>
      <c r="O646" s="91"/>
      <c r="P646" s="91"/>
      <c r="Q646" s="91"/>
      <c r="R646" s="91"/>
      <c r="S646" s="91"/>
      <c r="T646" s="92"/>
      <c r="AT646" s="88" t="s">
        <v>202</v>
      </c>
      <c r="AU646" s="88" t="s">
        <v>84</v>
      </c>
      <c r="AV646" s="11" t="s">
        <v>84</v>
      </c>
      <c r="AW646" s="11" t="s">
        <v>41</v>
      </c>
      <c r="AX646" s="11" t="s">
        <v>77</v>
      </c>
      <c r="AY646" s="88" t="s">
        <v>193</v>
      </c>
    </row>
    <row r="647" spans="1:65" s="11" customFormat="1" x14ac:dyDescent="0.3">
      <c r="A647" s="570"/>
      <c r="B647" s="571"/>
      <c r="C647" s="570"/>
      <c r="D647" s="572" t="s">
        <v>202</v>
      </c>
      <c r="E647" s="573" t="s">
        <v>3</v>
      </c>
      <c r="F647" s="574" t="s">
        <v>1255</v>
      </c>
      <c r="G647" s="570"/>
      <c r="H647" s="575">
        <v>11.75</v>
      </c>
      <c r="I647" s="89"/>
      <c r="J647" s="89"/>
      <c r="K647" s="570"/>
      <c r="L647" s="87"/>
      <c r="M647" s="90"/>
      <c r="N647" s="91"/>
      <c r="O647" s="91"/>
      <c r="P647" s="91"/>
      <c r="Q647" s="91"/>
      <c r="R647" s="91"/>
      <c r="S647" s="91"/>
      <c r="T647" s="92"/>
      <c r="AT647" s="88" t="s">
        <v>202</v>
      </c>
      <c r="AU647" s="88" t="s">
        <v>84</v>
      </c>
      <c r="AV647" s="11" t="s">
        <v>84</v>
      </c>
      <c r="AW647" s="11" t="s">
        <v>41</v>
      </c>
      <c r="AX647" s="11" t="s">
        <v>77</v>
      </c>
      <c r="AY647" s="88" t="s">
        <v>193</v>
      </c>
    </row>
    <row r="648" spans="1:65" s="11" customFormat="1" x14ac:dyDescent="0.3">
      <c r="A648" s="570"/>
      <c r="B648" s="571"/>
      <c r="C648" s="570"/>
      <c r="D648" s="572" t="s">
        <v>202</v>
      </c>
      <c r="E648" s="573" t="s">
        <v>3</v>
      </c>
      <c r="F648" s="574" t="s">
        <v>1256</v>
      </c>
      <c r="G648" s="570"/>
      <c r="H648" s="575">
        <v>12.06</v>
      </c>
      <c r="I648" s="89"/>
      <c r="J648" s="89"/>
      <c r="K648" s="570"/>
      <c r="L648" s="87"/>
      <c r="M648" s="90"/>
      <c r="N648" s="91"/>
      <c r="O648" s="91"/>
      <c r="P648" s="91"/>
      <c r="Q648" s="91"/>
      <c r="R648" s="91"/>
      <c r="S648" s="91"/>
      <c r="T648" s="92"/>
      <c r="AT648" s="88" t="s">
        <v>202</v>
      </c>
      <c r="AU648" s="88" t="s">
        <v>84</v>
      </c>
      <c r="AV648" s="11" t="s">
        <v>84</v>
      </c>
      <c r="AW648" s="11" t="s">
        <v>41</v>
      </c>
      <c r="AX648" s="11" t="s">
        <v>77</v>
      </c>
      <c r="AY648" s="88" t="s">
        <v>193</v>
      </c>
    </row>
    <row r="649" spans="1:65" s="12" customFormat="1" x14ac:dyDescent="0.3">
      <c r="A649" s="576"/>
      <c r="B649" s="577"/>
      <c r="C649" s="576"/>
      <c r="D649" s="572" t="s">
        <v>202</v>
      </c>
      <c r="E649" s="582" t="s">
        <v>3</v>
      </c>
      <c r="F649" s="583" t="s">
        <v>1257</v>
      </c>
      <c r="G649" s="576"/>
      <c r="H649" s="584">
        <v>33.26</v>
      </c>
      <c r="I649" s="94"/>
      <c r="J649" s="94"/>
      <c r="K649" s="576"/>
      <c r="L649" s="93"/>
      <c r="M649" s="95"/>
      <c r="N649" s="96"/>
      <c r="O649" s="96"/>
      <c r="P649" s="96"/>
      <c r="Q649" s="96"/>
      <c r="R649" s="96"/>
      <c r="S649" s="96"/>
      <c r="T649" s="97"/>
      <c r="AT649" s="98" t="s">
        <v>202</v>
      </c>
      <c r="AU649" s="98" t="s">
        <v>84</v>
      </c>
      <c r="AV649" s="12" t="s">
        <v>205</v>
      </c>
      <c r="AW649" s="12" t="s">
        <v>41</v>
      </c>
      <c r="AX649" s="12" t="s">
        <v>77</v>
      </c>
      <c r="AY649" s="98" t="s">
        <v>193</v>
      </c>
    </row>
    <row r="650" spans="1:65" s="13" customFormat="1" x14ac:dyDescent="0.3">
      <c r="A650" s="593"/>
      <c r="B650" s="594"/>
      <c r="C650" s="593"/>
      <c r="D650" s="578" t="s">
        <v>202</v>
      </c>
      <c r="E650" s="595" t="s">
        <v>137</v>
      </c>
      <c r="F650" s="596" t="s">
        <v>647</v>
      </c>
      <c r="G650" s="593"/>
      <c r="H650" s="597">
        <v>231.03800000000001</v>
      </c>
      <c r="I650" s="105"/>
      <c r="J650" s="105"/>
      <c r="K650" s="593"/>
      <c r="L650" s="104"/>
      <c r="M650" s="106"/>
      <c r="N650" s="107"/>
      <c r="O650" s="107"/>
      <c r="P650" s="107"/>
      <c r="Q650" s="107"/>
      <c r="R650" s="107"/>
      <c r="S650" s="107"/>
      <c r="T650" s="108"/>
      <c r="AT650" s="109" t="s">
        <v>202</v>
      </c>
      <c r="AU650" s="109" t="s">
        <v>84</v>
      </c>
      <c r="AV650" s="13" t="s">
        <v>200</v>
      </c>
      <c r="AW650" s="13" t="s">
        <v>41</v>
      </c>
      <c r="AX650" s="13" t="s">
        <v>9</v>
      </c>
      <c r="AY650" s="109" t="s">
        <v>193</v>
      </c>
    </row>
    <row r="651" spans="1:65" s="1" customFormat="1" ht="31.5" customHeight="1" x14ac:dyDescent="0.3">
      <c r="A651" s="550"/>
      <c r="B651" s="503"/>
      <c r="C651" s="564" t="s">
        <v>1258</v>
      </c>
      <c r="D651" s="564" t="s">
        <v>195</v>
      </c>
      <c r="E651" s="565" t="s">
        <v>1259</v>
      </c>
      <c r="F651" s="569" t="s">
        <v>1260</v>
      </c>
      <c r="G651" s="567" t="s">
        <v>254</v>
      </c>
      <c r="H651" s="568">
        <v>59.247999999999998</v>
      </c>
      <c r="I651" s="80"/>
      <c r="J651" s="81">
        <f>ROUND(I651*H651,0)</f>
        <v>0</v>
      </c>
      <c r="K651" s="569" t="s">
        <v>199</v>
      </c>
      <c r="L651" s="21"/>
      <c r="M651" s="82" t="s">
        <v>3</v>
      </c>
      <c r="N651" s="83" t="s">
        <v>48</v>
      </c>
      <c r="O651" s="22"/>
      <c r="P651" s="84">
        <f>O651*H651</f>
        <v>0</v>
      </c>
      <c r="Q651" s="84">
        <v>2.0120000000000001E-4</v>
      </c>
      <c r="R651" s="84">
        <f>Q651*H651</f>
        <v>1.19206976E-2</v>
      </c>
      <c r="S651" s="84">
        <v>0</v>
      </c>
      <c r="T651" s="85">
        <f>S651*H651</f>
        <v>0</v>
      </c>
      <c r="AR651" s="17" t="s">
        <v>281</v>
      </c>
      <c r="AT651" s="17" t="s">
        <v>195</v>
      </c>
      <c r="AU651" s="17" t="s">
        <v>84</v>
      </c>
      <c r="AY651" s="17" t="s">
        <v>193</v>
      </c>
      <c r="BE651" s="86">
        <f>IF(N651="základní",J651,0)</f>
        <v>0</v>
      </c>
      <c r="BF651" s="86">
        <f>IF(N651="snížená",J651,0)</f>
        <v>0</v>
      </c>
      <c r="BG651" s="86">
        <f>IF(N651="zákl. přenesená",J651,0)</f>
        <v>0</v>
      </c>
      <c r="BH651" s="86">
        <f>IF(N651="sníž. přenesená",J651,0)</f>
        <v>0</v>
      </c>
      <c r="BI651" s="86">
        <f>IF(N651="nulová",J651,0)</f>
        <v>0</v>
      </c>
      <c r="BJ651" s="17" t="s">
        <v>9</v>
      </c>
      <c r="BK651" s="86">
        <f>ROUND(I651*H651,0)</f>
        <v>0</v>
      </c>
      <c r="BL651" s="17" t="s">
        <v>281</v>
      </c>
      <c r="BM651" s="17" t="s">
        <v>1261</v>
      </c>
    </row>
    <row r="652" spans="1:65" s="11" customFormat="1" x14ac:dyDescent="0.3">
      <c r="A652" s="570"/>
      <c r="B652" s="571"/>
      <c r="C652" s="570"/>
      <c r="D652" s="572" t="s">
        <v>202</v>
      </c>
      <c r="E652" s="573" t="s">
        <v>3</v>
      </c>
      <c r="F652" s="574" t="s">
        <v>1262</v>
      </c>
      <c r="G652" s="570"/>
      <c r="H652" s="575">
        <v>57.268000000000001</v>
      </c>
      <c r="I652" s="89"/>
      <c r="J652" s="89"/>
      <c r="K652" s="570"/>
      <c r="L652" s="87"/>
      <c r="M652" s="90"/>
      <c r="N652" s="91"/>
      <c r="O652" s="91"/>
      <c r="P652" s="91"/>
      <c r="Q652" s="91"/>
      <c r="R652" s="91"/>
      <c r="S652" s="91"/>
      <c r="T652" s="92"/>
      <c r="AT652" s="88" t="s">
        <v>202</v>
      </c>
      <c r="AU652" s="88" t="s">
        <v>84</v>
      </c>
      <c r="AV652" s="11" t="s">
        <v>84</v>
      </c>
      <c r="AW652" s="11" t="s">
        <v>41</v>
      </c>
      <c r="AX652" s="11" t="s">
        <v>77</v>
      </c>
      <c r="AY652" s="88" t="s">
        <v>193</v>
      </c>
    </row>
    <row r="653" spans="1:65" s="12" customFormat="1" x14ac:dyDescent="0.3">
      <c r="A653" s="576"/>
      <c r="B653" s="577"/>
      <c r="C653" s="576"/>
      <c r="D653" s="572" t="s">
        <v>202</v>
      </c>
      <c r="E653" s="582" t="s">
        <v>3</v>
      </c>
      <c r="F653" s="583" t="s">
        <v>1253</v>
      </c>
      <c r="G653" s="576"/>
      <c r="H653" s="584">
        <v>57.268000000000001</v>
      </c>
      <c r="I653" s="94"/>
      <c r="J653" s="94"/>
      <c r="K653" s="576"/>
      <c r="L653" s="93"/>
      <c r="M653" s="95"/>
      <c r="N653" s="96"/>
      <c r="O653" s="96"/>
      <c r="P653" s="96"/>
      <c r="Q653" s="96"/>
      <c r="R653" s="96"/>
      <c r="S653" s="96"/>
      <c r="T653" s="97"/>
      <c r="AT653" s="98" t="s">
        <v>202</v>
      </c>
      <c r="AU653" s="98" t="s">
        <v>84</v>
      </c>
      <c r="AV653" s="12" t="s">
        <v>205</v>
      </c>
      <c r="AW653" s="12" t="s">
        <v>41</v>
      </c>
      <c r="AX653" s="12" t="s">
        <v>77</v>
      </c>
      <c r="AY653" s="98" t="s">
        <v>193</v>
      </c>
    </row>
    <row r="654" spans="1:65" s="11" customFormat="1" x14ac:dyDescent="0.3">
      <c r="A654" s="570"/>
      <c r="B654" s="571"/>
      <c r="C654" s="570"/>
      <c r="D654" s="572" t="s">
        <v>202</v>
      </c>
      <c r="E654" s="573" t="s">
        <v>3</v>
      </c>
      <c r="F654" s="574" t="s">
        <v>1263</v>
      </c>
      <c r="G654" s="570"/>
      <c r="H654" s="575">
        <v>1.98</v>
      </c>
      <c r="I654" s="89"/>
      <c r="J654" s="89"/>
      <c r="K654" s="570"/>
      <c r="L654" s="87"/>
      <c r="M654" s="90"/>
      <c r="N654" s="91"/>
      <c r="O654" s="91"/>
      <c r="P654" s="91"/>
      <c r="Q654" s="91"/>
      <c r="R654" s="91"/>
      <c r="S654" s="91"/>
      <c r="T654" s="92"/>
      <c r="AT654" s="88" t="s">
        <v>202</v>
      </c>
      <c r="AU654" s="88" t="s">
        <v>84</v>
      </c>
      <c r="AV654" s="11" t="s">
        <v>84</v>
      </c>
      <c r="AW654" s="11" t="s">
        <v>41</v>
      </c>
      <c r="AX654" s="11" t="s">
        <v>77</v>
      </c>
      <c r="AY654" s="88" t="s">
        <v>193</v>
      </c>
    </row>
    <row r="655" spans="1:65" s="12" customFormat="1" x14ac:dyDescent="0.3">
      <c r="A655" s="576"/>
      <c r="B655" s="577"/>
      <c r="C655" s="576"/>
      <c r="D655" s="572" t="s">
        <v>202</v>
      </c>
      <c r="E655" s="582" t="s">
        <v>3</v>
      </c>
      <c r="F655" s="583" t="s">
        <v>1257</v>
      </c>
      <c r="G655" s="576"/>
      <c r="H655" s="584">
        <v>1.98</v>
      </c>
      <c r="I655" s="94"/>
      <c r="J655" s="94"/>
      <c r="K655" s="576"/>
      <c r="L655" s="93"/>
      <c r="M655" s="95"/>
      <c r="N655" s="96"/>
      <c r="O655" s="96"/>
      <c r="P655" s="96"/>
      <c r="Q655" s="96"/>
      <c r="R655" s="96"/>
      <c r="S655" s="96"/>
      <c r="T655" s="97"/>
      <c r="AT655" s="98" t="s">
        <v>202</v>
      </c>
      <c r="AU655" s="98" t="s">
        <v>84</v>
      </c>
      <c r="AV655" s="12" t="s">
        <v>205</v>
      </c>
      <c r="AW655" s="12" t="s">
        <v>41</v>
      </c>
      <c r="AX655" s="12" t="s">
        <v>77</v>
      </c>
      <c r="AY655" s="98" t="s">
        <v>193</v>
      </c>
    </row>
    <row r="656" spans="1:65" s="13" customFormat="1" x14ac:dyDescent="0.3">
      <c r="A656" s="593"/>
      <c r="B656" s="594"/>
      <c r="C656" s="593"/>
      <c r="D656" s="578" t="s">
        <v>202</v>
      </c>
      <c r="E656" s="595" t="s">
        <v>140</v>
      </c>
      <c r="F656" s="596" t="s">
        <v>647</v>
      </c>
      <c r="G656" s="593"/>
      <c r="H656" s="597">
        <v>59.247999999999998</v>
      </c>
      <c r="I656" s="105"/>
      <c r="J656" s="105"/>
      <c r="K656" s="593"/>
      <c r="L656" s="104"/>
      <c r="M656" s="106"/>
      <c r="N656" s="107"/>
      <c r="O656" s="107"/>
      <c r="P656" s="107"/>
      <c r="Q656" s="107"/>
      <c r="R656" s="107"/>
      <c r="S656" s="107"/>
      <c r="T656" s="108"/>
      <c r="AT656" s="109" t="s">
        <v>202</v>
      </c>
      <c r="AU656" s="109" t="s">
        <v>84</v>
      </c>
      <c r="AV656" s="13" t="s">
        <v>200</v>
      </c>
      <c r="AW656" s="13" t="s">
        <v>41</v>
      </c>
      <c r="AX656" s="13" t="s">
        <v>9</v>
      </c>
      <c r="AY656" s="109" t="s">
        <v>193</v>
      </c>
    </row>
    <row r="657" spans="1:65" s="1" customFormat="1" ht="31.5" customHeight="1" x14ac:dyDescent="0.3">
      <c r="A657" s="550"/>
      <c r="B657" s="503"/>
      <c r="C657" s="564" t="s">
        <v>1264</v>
      </c>
      <c r="D657" s="564" t="s">
        <v>195</v>
      </c>
      <c r="E657" s="565" t="s">
        <v>1265</v>
      </c>
      <c r="F657" s="569" t="s">
        <v>1266</v>
      </c>
      <c r="G657" s="567" t="s">
        <v>254</v>
      </c>
      <c r="H657" s="568">
        <v>628.63599999999997</v>
      </c>
      <c r="I657" s="80"/>
      <c r="J657" s="81">
        <f>ROUND(I657*H657,0)</f>
        <v>0</v>
      </c>
      <c r="K657" s="569" t="s">
        <v>199</v>
      </c>
      <c r="L657" s="21"/>
      <c r="M657" s="82" t="s">
        <v>3</v>
      </c>
      <c r="N657" s="83" t="s">
        <v>48</v>
      </c>
      <c r="O657" s="22"/>
      <c r="P657" s="84">
        <f>O657*H657</f>
        <v>0</v>
      </c>
      <c r="Q657" s="84">
        <v>2.8600000000000001E-4</v>
      </c>
      <c r="R657" s="84">
        <f>Q657*H657</f>
        <v>0.179789896</v>
      </c>
      <c r="S657" s="84">
        <v>0</v>
      </c>
      <c r="T657" s="85">
        <f>S657*H657</f>
        <v>0</v>
      </c>
      <c r="AR657" s="17" t="s">
        <v>281</v>
      </c>
      <c r="AT657" s="17" t="s">
        <v>195</v>
      </c>
      <c r="AU657" s="17" t="s">
        <v>84</v>
      </c>
      <c r="AY657" s="17" t="s">
        <v>193</v>
      </c>
      <c r="BE657" s="86">
        <f>IF(N657="základní",J657,0)</f>
        <v>0</v>
      </c>
      <c r="BF657" s="86">
        <f>IF(N657="snížená",J657,0)</f>
        <v>0</v>
      </c>
      <c r="BG657" s="86">
        <f>IF(N657="zákl. přenesená",J657,0)</f>
        <v>0</v>
      </c>
      <c r="BH657" s="86">
        <f>IF(N657="sníž. přenesená",J657,0)</f>
        <v>0</v>
      </c>
      <c r="BI657" s="86">
        <f>IF(N657="nulová",J657,0)</f>
        <v>0</v>
      </c>
      <c r="BJ657" s="17" t="s">
        <v>9</v>
      </c>
      <c r="BK657" s="86">
        <f>ROUND(I657*H657,0)</f>
        <v>0</v>
      </c>
      <c r="BL657" s="17" t="s">
        <v>281</v>
      </c>
      <c r="BM657" s="17" t="s">
        <v>1267</v>
      </c>
    </row>
    <row r="658" spans="1:65" s="11" customFormat="1" x14ac:dyDescent="0.3">
      <c r="A658" s="570"/>
      <c r="B658" s="571"/>
      <c r="C658" s="570"/>
      <c r="D658" s="572" t="s">
        <v>202</v>
      </c>
      <c r="E658" s="573" t="s">
        <v>3</v>
      </c>
      <c r="F658" s="574" t="s">
        <v>1268</v>
      </c>
      <c r="G658" s="570"/>
      <c r="H658" s="575">
        <v>113.128</v>
      </c>
      <c r="I658" s="89"/>
      <c r="J658" s="89"/>
      <c r="K658" s="570"/>
      <c r="L658" s="87"/>
      <c r="M658" s="90"/>
      <c r="N658" s="91"/>
      <c r="O658" s="91"/>
      <c r="P658" s="91"/>
      <c r="Q658" s="91"/>
      <c r="R658" s="91"/>
      <c r="S658" s="91"/>
      <c r="T658" s="92"/>
      <c r="AT658" s="88" t="s">
        <v>202</v>
      </c>
      <c r="AU658" s="88" t="s">
        <v>84</v>
      </c>
      <c r="AV658" s="11" t="s">
        <v>84</v>
      </c>
      <c r="AW658" s="11" t="s">
        <v>41</v>
      </c>
      <c r="AX658" s="11" t="s">
        <v>77</v>
      </c>
      <c r="AY658" s="88" t="s">
        <v>193</v>
      </c>
    </row>
    <row r="659" spans="1:65" s="11" customFormat="1" x14ac:dyDescent="0.3">
      <c r="A659" s="570"/>
      <c r="B659" s="571"/>
      <c r="C659" s="570"/>
      <c r="D659" s="572" t="s">
        <v>202</v>
      </c>
      <c r="E659" s="573" t="s">
        <v>3</v>
      </c>
      <c r="F659" s="574" t="s">
        <v>667</v>
      </c>
      <c r="G659" s="570"/>
      <c r="H659" s="575">
        <v>215.721</v>
      </c>
      <c r="I659" s="89"/>
      <c r="J659" s="89"/>
      <c r="K659" s="570"/>
      <c r="L659" s="87"/>
      <c r="M659" s="90"/>
      <c r="N659" s="91"/>
      <c r="O659" s="91"/>
      <c r="P659" s="91"/>
      <c r="Q659" s="91"/>
      <c r="R659" s="91"/>
      <c r="S659" s="91"/>
      <c r="T659" s="92"/>
      <c r="AT659" s="88" t="s">
        <v>202</v>
      </c>
      <c r="AU659" s="88" t="s">
        <v>84</v>
      </c>
      <c r="AV659" s="11" t="s">
        <v>84</v>
      </c>
      <c r="AW659" s="11" t="s">
        <v>41</v>
      </c>
      <c r="AX659" s="11" t="s">
        <v>77</v>
      </c>
      <c r="AY659" s="88" t="s">
        <v>193</v>
      </c>
    </row>
    <row r="660" spans="1:65" s="11" customFormat="1" x14ac:dyDescent="0.3">
      <c r="A660" s="570"/>
      <c r="B660" s="571"/>
      <c r="C660" s="570"/>
      <c r="D660" s="572" t="s">
        <v>202</v>
      </c>
      <c r="E660" s="573" t="s">
        <v>3</v>
      </c>
      <c r="F660" s="574" t="s">
        <v>715</v>
      </c>
      <c r="G660" s="570"/>
      <c r="H660" s="575">
        <v>299.78699999999998</v>
      </c>
      <c r="I660" s="89"/>
      <c r="J660" s="89"/>
      <c r="K660" s="570"/>
      <c r="L660" s="87"/>
      <c r="M660" s="90"/>
      <c r="N660" s="91"/>
      <c r="O660" s="91"/>
      <c r="P660" s="91"/>
      <c r="Q660" s="91"/>
      <c r="R660" s="91"/>
      <c r="S660" s="91"/>
      <c r="T660" s="92"/>
      <c r="AT660" s="88" t="s">
        <v>202</v>
      </c>
      <c r="AU660" s="88" t="s">
        <v>84</v>
      </c>
      <c r="AV660" s="11" t="s">
        <v>84</v>
      </c>
      <c r="AW660" s="11" t="s">
        <v>41</v>
      </c>
      <c r="AX660" s="11" t="s">
        <v>77</v>
      </c>
      <c r="AY660" s="88" t="s">
        <v>193</v>
      </c>
    </row>
    <row r="661" spans="1:65" s="12" customFormat="1" x14ac:dyDescent="0.3">
      <c r="A661" s="576"/>
      <c r="B661" s="577"/>
      <c r="C661" s="576"/>
      <c r="D661" s="578" t="s">
        <v>202</v>
      </c>
      <c r="E661" s="579" t="s">
        <v>3</v>
      </c>
      <c r="F661" s="580" t="s">
        <v>1269</v>
      </c>
      <c r="G661" s="576"/>
      <c r="H661" s="581">
        <v>628.63599999999997</v>
      </c>
      <c r="I661" s="94"/>
      <c r="J661" s="94"/>
      <c r="K661" s="576"/>
      <c r="L661" s="93"/>
      <c r="M661" s="95"/>
      <c r="N661" s="96"/>
      <c r="O661" s="96"/>
      <c r="P661" s="96"/>
      <c r="Q661" s="96"/>
      <c r="R661" s="96"/>
      <c r="S661" s="96"/>
      <c r="T661" s="97"/>
      <c r="AT661" s="98" t="s">
        <v>202</v>
      </c>
      <c r="AU661" s="98" t="s">
        <v>84</v>
      </c>
      <c r="AV661" s="12" t="s">
        <v>205</v>
      </c>
      <c r="AW661" s="12" t="s">
        <v>41</v>
      </c>
      <c r="AX661" s="12" t="s">
        <v>9</v>
      </c>
      <c r="AY661" s="98" t="s">
        <v>193</v>
      </c>
    </row>
    <row r="662" spans="1:65" s="1" customFormat="1" ht="22.5" customHeight="1" x14ac:dyDescent="0.3">
      <c r="A662" s="550"/>
      <c r="B662" s="503"/>
      <c r="C662" s="564" t="s">
        <v>1270</v>
      </c>
      <c r="D662" s="564" t="s">
        <v>195</v>
      </c>
      <c r="E662" s="565" t="s">
        <v>1271</v>
      </c>
      <c r="F662" s="569" t="s">
        <v>1272</v>
      </c>
      <c r="G662" s="567" t="s">
        <v>254</v>
      </c>
      <c r="H662" s="568">
        <v>231.03800000000001</v>
      </c>
      <c r="I662" s="80"/>
      <c r="J662" s="81">
        <f>ROUND(I662*H662,0)</f>
        <v>0</v>
      </c>
      <c r="K662" s="569" t="s">
        <v>199</v>
      </c>
      <c r="L662" s="21"/>
      <c r="M662" s="82" t="s">
        <v>3</v>
      </c>
      <c r="N662" s="83" t="s">
        <v>48</v>
      </c>
      <c r="O662" s="22"/>
      <c r="P662" s="84">
        <f>O662*H662</f>
        <v>0</v>
      </c>
      <c r="Q662" s="84">
        <v>2.8600000000000001E-4</v>
      </c>
      <c r="R662" s="84">
        <f>Q662*H662</f>
        <v>6.6076868000000011E-2</v>
      </c>
      <c r="S662" s="84">
        <v>0</v>
      </c>
      <c r="T662" s="85">
        <f>S662*H662</f>
        <v>0</v>
      </c>
      <c r="AR662" s="17" t="s">
        <v>281</v>
      </c>
      <c r="AT662" s="17" t="s">
        <v>195</v>
      </c>
      <c r="AU662" s="17" t="s">
        <v>84</v>
      </c>
      <c r="AY662" s="17" t="s">
        <v>193</v>
      </c>
      <c r="BE662" s="86">
        <f>IF(N662="základní",J662,0)</f>
        <v>0</v>
      </c>
      <c r="BF662" s="86">
        <f>IF(N662="snížená",J662,0)</f>
        <v>0</v>
      </c>
      <c r="BG662" s="86">
        <f>IF(N662="zákl. přenesená",J662,0)</f>
        <v>0</v>
      </c>
      <c r="BH662" s="86">
        <f>IF(N662="sníž. přenesená",J662,0)</f>
        <v>0</v>
      </c>
      <c r="BI662" s="86">
        <f>IF(N662="nulová",J662,0)</f>
        <v>0</v>
      </c>
      <c r="BJ662" s="17" t="s">
        <v>9</v>
      </c>
      <c r="BK662" s="86">
        <f>ROUND(I662*H662,0)</f>
        <v>0</v>
      </c>
      <c r="BL662" s="17" t="s">
        <v>281</v>
      </c>
      <c r="BM662" s="17" t="s">
        <v>1273</v>
      </c>
    </row>
    <row r="663" spans="1:65" s="11" customFormat="1" x14ac:dyDescent="0.3">
      <c r="A663" s="570"/>
      <c r="B663" s="571"/>
      <c r="C663" s="570"/>
      <c r="D663" s="578" t="s">
        <v>202</v>
      </c>
      <c r="E663" s="585" t="s">
        <v>3</v>
      </c>
      <c r="F663" s="586" t="s">
        <v>137</v>
      </c>
      <c r="G663" s="570"/>
      <c r="H663" s="587">
        <v>231.03800000000001</v>
      </c>
      <c r="I663" s="89"/>
      <c r="J663" s="89"/>
      <c r="K663" s="570"/>
      <c r="L663" s="87"/>
      <c r="M663" s="90"/>
      <c r="N663" s="91"/>
      <c r="O663" s="91"/>
      <c r="P663" s="91"/>
      <c r="Q663" s="91"/>
      <c r="R663" s="91"/>
      <c r="S663" s="91"/>
      <c r="T663" s="92"/>
      <c r="AT663" s="88" t="s">
        <v>202</v>
      </c>
      <c r="AU663" s="88" t="s">
        <v>84</v>
      </c>
      <c r="AV663" s="11" t="s">
        <v>84</v>
      </c>
      <c r="AW663" s="11" t="s">
        <v>41</v>
      </c>
      <c r="AX663" s="11" t="s">
        <v>9</v>
      </c>
      <c r="AY663" s="88" t="s">
        <v>193</v>
      </c>
    </row>
    <row r="664" spans="1:65" s="1" customFormat="1" ht="22.5" customHeight="1" x14ac:dyDescent="0.3">
      <c r="A664" s="550"/>
      <c r="B664" s="503"/>
      <c r="C664" s="564" t="s">
        <v>1274</v>
      </c>
      <c r="D664" s="564" t="s">
        <v>195</v>
      </c>
      <c r="E664" s="565" t="s">
        <v>1275</v>
      </c>
      <c r="F664" s="569" t="s">
        <v>1276</v>
      </c>
      <c r="G664" s="567" t="s">
        <v>254</v>
      </c>
      <c r="H664" s="568">
        <v>59.247999999999998</v>
      </c>
      <c r="I664" s="80"/>
      <c r="J664" s="81">
        <f>ROUND(I664*H664,0)</f>
        <v>0</v>
      </c>
      <c r="K664" s="569" t="s">
        <v>199</v>
      </c>
      <c r="L664" s="21"/>
      <c r="M664" s="82" t="s">
        <v>3</v>
      </c>
      <c r="N664" s="83" t="s">
        <v>48</v>
      </c>
      <c r="O664" s="22"/>
      <c r="P664" s="84">
        <f>O664*H664</f>
        <v>0</v>
      </c>
      <c r="Q664" s="84">
        <v>2.8600000000000001E-4</v>
      </c>
      <c r="R664" s="84">
        <f>Q664*H664</f>
        <v>1.6944928000000001E-2</v>
      </c>
      <c r="S664" s="84">
        <v>0</v>
      </c>
      <c r="T664" s="85">
        <f>S664*H664</f>
        <v>0</v>
      </c>
      <c r="AR664" s="17" t="s">
        <v>281</v>
      </c>
      <c r="AT664" s="17" t="s">
        <v>195</v>
      </c>
      <c r="AU664" s="17" t="s">
        <v>84</v>
      </c>
      <c r="AY664" s="17" t="s">
        <v>193</v>
      </c>
      <c r="BE664" s="86">
        <f>IF(N664="základní",J664,0)</f>
        <v>0</v>
      </c>
      <c r="BF664" s="86">
        <f>IF(N664="snížená",J664,0)</f>
        <v>0</v>
      </c>
      <c r="BG664" s="86">
        <f>IF(N664="zákl. přenesená",J664,0)</f>
        <v>0</v>
      </c>
      <c r="BH664" s="86">
        <f>IF(N664="sníž. přenesená",J664,0)</f>
        <v>0</v>
      </c>
      <c r="BI664" s="86">
        <f>IF(N664="nulová",J664,0)</f>
        <v>0</v>
      </c>
      <c r="BJ664" s="17" t="s">
        <v>9</v>
      </c>
      <c r="BK664" s="86">
        <f>ROUND(I664*H664,0)</f>
        <v>0</v>
      </c>
      <c r="BL664" s="17" t="s">
        <v>281</v>
      </c>
      <c r="BM664" s="17" t="s">
        <v>1277</v>
      </c>
    </row>
    <row r="665" spans="1:65" s="11" customFormat="1" x14ac:dyDescent="0.3">
      <c r="A665" s="570"/>
      <c r="B665" s="571"/>
      <c r="C665" s="570"/>
      <c r="D665" s="572" t="s">
        <v>202</v>
      </c>
      <c r="E665" s="573" t="s">
        <v>3</v>
      </c>
      <c r="F665" s="574" t="s">
        <v>140</v>
      </c>
      <c r="G665" s="570"/>
      <c r="H665" s="575">
        <v>59.247999999999998</v>
      </c>
      <c r="I665" s="89"/>
      <c r="J665" s="89"/>
      <c r="K665" s="570"/>
      <c r="L665" s="87"/>
      <c r="M665" s="90"/>
      <c r="N665" s="91"/>
      <c r="O665" s="91"/>
      <c r="P665" s="91"/>
      <c r="Q665" s="91"/>
      <c r="R665" s="91"/>
      <c r="S665" s="91"/>
      <c r="T665" s="92"/>
      <c r="AT665" s="88" t="s">
        <v>202</v>
      </c>
      <c r="AU665" s="88" t="s">
        <v>84</v>
      </c>
      <c r="AV665" s="11" t="s">
        <v>84</v>
      </c>
      <c r="AW665" s="11" t="s">
        <v>41</v>
      </c>
      <c r="AX665" s="11" t="s">
        <v>9</v>
      </c>
      <c r="AY665" s="88" t="s">
        <v>193</v>
      </c>
    </row>
    <row r="666" spans="1:65" s="10" customFormat="1" ht="29.85" customHeight="1" x14ac:dyDescent="0.3">
      <c r="A666" s="558"/>
      <c r="B666" s="559"/>
      <c r="C666" s="558"/>
      <c r="D666" s="562" t="s">
        <v>76</v>
      </c>
      <c r="E666" s="563" t="s">
        <v>1278</v>
      </c>
      <c r="F666" s="563" t="s">
        <v>1279</v>
      </c>
      <c r="G666" s="558"/>
      <c r="H666" s="558"/>
      <c r="I666" s="73"/>
      <c r="J666" s="482">
        <f>BK666</f>
        <v>0</v>
      </c>
      <c r="K666" s="558"/>
      <c r="L666" s="71"/>
      <c r="M666" s="74"/>
      <c r="N666" s="75"/>
      <c r="O666" s="75"/>
      <c r="P666" s="76">
        <f>SUM(P667:P670)</f>
        <v>0</v>
      </c>
      <c r="Q666" s="75"/>
      <c r="R666" s="76">
        <f>SUM(R667:R670)</f>
        <v>1.136E-2</v>
      </c>
      <c r="S666" s="75"/>
      <c r="T666" s="77">
        <f>SUM(T667:T670)</f>
        <v>0</v>
      </c>
      <c r="AR666" s="72" t="s">
        <v>84</v>
      </c>
      <c r="AT666" s="78" t="s">
        <v>76</v>
      </c>
      <c r="AU666" s="78" t="s">
        <v>9</v>
      </c>
      <c r="AY666" s="72" t="s">
        <v>193</v>
      </c>
      <c r="BK666" s="79">
        <f>SUM(BK667:BK670)</f>
        <v>0</v>
      </c>
    </row>
    <row r="667" spans="1:65" s="1" customFormat="1" ht="22.5" customHeight="1" x14ac:dyDescent="0.3">
      <c r="A667" s="550"/>
      <c r="B667" s="503"/>
      <c r="C667" s="564" t="s">
        <v>1280</v>
      </c>
      <c r="D667" s="564" t="s">
        <v>195</v>
      </c>
      <c r="E667" s="565" t="s">
        <v>1281</v>
      </c>
      <c r="F667" s="569" t="s">
        <v>1282</v>
      </c>
      <c r="G667" s="567" t="s">
        <v>239</v>
      </c>
      <c r="H667" s="568">
        <v>8</v>
      </c>
      <c r="I667" s="80"/>
      <c r="J667" s="81">
        <f>ROUND(I667*H667,0)</f>
        <v>0</v>
      </c>
      <c r="K667" s="569" t="s">
        <v>199</v>
      </c>
      <c r="L667" s="21"/>
      <c r="M667" s="82" t="s">
        <v>3</v>
      </c>
      <c r="N667" s="83" t="s">
        <v>48</v>
      </c>
      <c r="O667" s="22"/>
      <c r="P667" s="84">
        <f>O667*H667</f>
        <v>0</v>
      </c>
      <c r="Q667" s="84">
        <v>1.42E-3</v>
      </c>
      <c r="R667" s="84">
        <f>Q667*H667</f>
        <v>1.136E-2</v>
      </c>
      <c r="S667" s="84">
        <v>0</v>
      </c>
      <c r="T667" s="85">
        <f>S667*H667</f>
        <v>0</v>
      </c>
      <c r="AR667" s="17" t="s">
        <v>281</v>
      </c>
      <c r="AT667" s="17" t="s">
        <v>195</v>
      </c>
      <c r="AU667" s="17" t="s">
        <v>84</v>
      </c>
      <c r="AY667" s="17" t="s">
        <v>193</v>
      </c>
      <c r="BE667" s="86">
        <f>IF(N667="základní",J667,0)</f>
        <v>0</v>
      </c>
      <c r="BF667" s="86">
        <f>IF(N667="snížená",J667,0)</f>
        <v>0</v>
      </c>
      <c r="BG667" s="86">
        <f>IF(N667="zákl. přenesená",J667,0)</f>
        <v>0</v>
      </c>
      <c r="BH667" s="86">
        <f>IF(N667="sníž. přenesená",J667,0)</f>
        <v>0</v>
      </c>
      <c r="BI667" s="86">
        <f>IF(N667="nulová",J667,0)</f>
        <v>0</v>
      </c>
      <c r="BJ667" s="17" t="s">
        <v>9</v>
      </c>
      <c r="BK667" s="86">
        <f>ROUND(I667*H667,0)</f>
        <v>0</v>
      </c>
      <c r="BL667" s="17" t="s">
        <v>281</v>
      </c>
      <c r="BM667" s="17" t="s">
        <v>1283</v>
      </c>
    </row>
    <row r="668" spans="1:65" s="11" customFormat="1" x14ac:dyDescent="0.3">
      <c r="A668" s="570"/>
      <c r="B668" s="571"/>
      <c r="C668" s="570"/>
      <c r="D668" s="578" t="s">
        <v>202</v>
      </c>
      <c r="E668" s="585" t="s">
        <v>3</v>
      </c>
      <c r="F668" s="586" t="s">
        <v>1284</v>
      </c>
      <c r="G668" s="570"/>
      <c r="H668" s="587">
        <v>8</v>
      </c>
      <c r="I668" s="89"/>
      <c r="J668" s="89"/>
      <c r="K668" s="570"/>
      <c r="L668" s="87"/>
      <c r="M668" s="90"/>
      <c r="N668" s="91"/>
      <c r="O668" s="91"/>
      <c r="P668" s="91"/>
      <c r="Q668" s="91"/>
      <c r="R668" s="91"/>
      <c r="S668" s="91"/>
      <c r="T668" s="92"/>
      <c r="AT668" s="88" t="s">
        <v>202</v>
      </c>
      <c r="AU668" s="88" t="s">
        <v>84</v>
      </c>
      <c r="AV668" s="11" t="s">
        <v>84</v>
      </c>
      <c r="AW668" s="11" t="s">
        <v>41</v>
      </c>
      <c r="AX668" s="11" t="s">
        <v>9</v>
      </c>
      <c r="AY668" s="88" t="s">
        <v>193</v>
      </c>
    </row>
    <row r="669" spans="1:65" s="1" customFormat="1" ht="22.5" customHeight="1" x14ac:dyDescent="0.3">
      <c r="A669" s="550"/>
      <c r="B669" s="503"/>
      <c r="C669" s="564" t="s">
        <v>1285</v>
      </c>
      <c r="D669" s="564" t="s">
        <v>195</v>
      </c>
      <c r="E669" s="565" t="s">
        <v>1286</v>
      </c>
      <c r="F669" s="569" t="s">
        <v>1287</v>
      </c>
      <c r="G669" s="567" t="s">
        <v>212</v>
      </c>
      <c r="H669" s="568">
        <v>1.0999999999999999E-2</v>
      </c>
      <c r="I669" s="80"/>
      <c r="J669" s="81">
        <f>ROUND(I669*H669,0)</f>
        <v>0</v>
      </c>
      <c r="K669" s="569" t="s">
        <v>199</v>
      </c>
      <c r="L669" s="21"/>
      <c r="M669" s="82" t="s">
        <v>3</v>
      </c>
      <c r="N669" s="83" t="s">
        <v>48</v>
      </c>
      <c r="O669" s="22"/>
      <c r="P669" s="84">
        <f>O669*H669</f>
        <v>0</v>
      </c>
      <c r="Q669" s="84">
        <v>0</v>
      </c>
      <c r="R669" s="84">
        <f>Q669*H669</f>
        <v>0</v>
      </c>
      <c r="S669" s="84">
        <v>0</v>
      </c>
      <c r="T669" s="85">
        <f>S669*H669</f>
        <v>0</v>
      </c>
      <c r="AR669" s="17" t="s">
        <v>281</v>
      </c>
      <c r="AT669" s="17" t="s">
        <v>195</v>
      </c>
      <c r="AU669" s="17" t="s">
        <v>84</v>
      </c>
      <c r="AY669" s="17" t="s">
        <v>193</v>
      </c>
      <c r="BE669" s="86">
        <f>IF(N669="základní",J669,0)</f>
        <v>0</v>
      </c>
      <c r="BF669" s="86">
        <f>IF(N669="snížená",J669,0)</f>
        <v>0</v>
      </c>
      <c r="BG669" s="86">
        <f>IF(N669="zákl. přenesená",J669,0)</f>
        <v>0</v>
      </c>
      <c r="BH669" s="86">
        <f>IF(N669="sníž. přenesená",J669,0)</f>
        <v>0</v>
      </c>
      <c r="BI669" s="86">
        <f>IF(N669="nulová",J669,0)</f>
        <v>0</v>
      </c>
      <c r="BJ669" s="17" t="s">
        <v>9</v>
      </c>
      <c r="BK669" s="86">
        <f>ROUND(I669*H669,0)</f>
        <v>0</v>
      </c>
      <c r="BL669" s="17" t="s">
        <v>281</v>
      </c>
      <c r="BM669" s="17" t="s">
        <v>1288</v>
      </c>
    </row>
    <row r="670" spans="1:65" s="1" customFormat="1" ht="22.5" customHeight="1" x14ac:dyDescent="0.3">
      <c r="A670" s="550"/>
      <c r="B670" s="503"/>
      <c r="C670" s="564" t="s">
        <v>1289</v>
      </c>
      <c r="D670" s="564" t="s">
        <v>195</v>
      </c>
      <c r="E670" s="565" t="s">
        <v>1290</v>
      </c>
      <c r="F670" s="569" t="s">
        <v>1291</v>
      </c>
      <c r="G670" s="567" t="s">
        <v>212</v>
      </c>
      <c r="H670" s="568">
        <v>1.0999999999999999E-2</v>
      </c>
      <c r="I670" s="80"/>
      <c r="J670" s="81">
        <f>ROUND(I670*H670,0)</f>
        <v>0</v>
      </c>
      <c r="K670" s="569" t="s">
        <v>199</v>
      </c>
      <c r="L670" s="21"/>
      <c r="M670" s="82" t="s">
        <v>3</v>
      </c>
      <c r="N670" s="83" t="s">
        <v>48</v>
      </c>
      <c r="O670" s="22"/>
      <c r="P670" s="84">
        <f>O670*H670</f>
        <v>0</v>
      </c>
      <c r="Q670" s="84">
        <v>0</v>
      </c>
      <c r="R670" s="84">
        <f>Q670*H670</f>
        <v>0</v>
      </c>
      <c r="S670" s="84">
        <v>0</v>
      </c>
      <c r="T670" s="85">
        <f>S670*H670</f>
        <v>0</v>
      </c>
      <c r="AR670" s="17" t="s">
        <v>281</v>
      </c>
      <c r="AT670" s="17" t="s">
        <v>195</v>
      </c>
      <c r="AU670" s="17" t="s">
        <v>84</v>
      </c>
      <c r="AY670" s="17" t="s">
        <v>193</v>
      </c>
      <c r="BE670" s="86">
        <f>IF(N670="základní",J670,0)</f>
        <v>0</v>
      </c>
      <c r="BF670" s="86">
        <f>IF(N670="snížená",J670,0)</f>
        <v>0</v>
      </c>
      <c r="BG670" s="86">
        <f>IF(N670="zákl. přenesená",J670,0)</f>
        <v>0</v>
      </c>
      <c r="BH670" s="86">
        <f>IF(N670="sníž. přenesená",J670,0)</f>
        <v>0</v>
      </c>
      <c r="BI670" s="86">
        <f>IF(N670="nulová",J670,0)</f>
        <v>0</v>
      </c>
      <c r="BJ670" s="17" t="s">
        <v>9</v>
      </c>
      <c r="BK670" s="86">
        <f>ROUND(I670*H670,0)</f>
        <v>0</v>
      </c>
      <c r="BL670" s="17" t="s">
        <v>281</v>
      </c>
      <c r="BM670" s="17" t="s">
        <v>1292</v>
      </c>
    </row>
    <row r="671" spans="1:65" s="10" customFormat="1" ht="37.35" customHeight="1" x14ac:dyDescent="0.35">
      <c r="A671" s="558"/>
      <c r="B671" s="559"/>
      <c r="C671" s="558"/>
      <c r="D671" s="560" t="s">
        <v>76</v>
      </c>
      <c r="E671" s="561" t="s">
        <v>321</v>
      </c>
      <c r="F671" s="561" t="s">
        <v>1293</v>
      </c>
      <c r="G671" s="558"/>
      <c r="H671" s="558"/>
      <c r="I671" s="73"/>
      <c r="J671" s="481">
        <f>BK671</f>
        <v>0</v>
      </c>
      <c r="K671" s="558"/>
      <c r="L671" s="71"/>
      <c r="M671" s="74"/>
      <c r="N671" s="75"/>
      <c r="O671" s="75"/>
      <c r="P671" s="76">
        <f>P672+P674+P676</f>
        <v>0</v>
      </c>
      <c r="Q671" s="75"/>
      <c r="R671" s="76">
        <f>R672+R674+R676</f>
        <v>0</v>
      </c>
      <c r="S671" s="75"/>
      <c r="T671" s="77">
        <f>T672+T674+T676</f>
        <v>0</v>
      </c>
      <c r="AR671" s="72" t="s">
        <v>205</v>
      </c>
      <c r="AT671" s="78" t="s">
        <v>76</v>
      </c>
      <c r="AU671" s="78" t="s">
        <v>77</v>
      </c>
      <c r="AY671" s="72" t="s">
        <v>193</v>
      </c>
      <c r="BK671" s="79">
        <f>BK672+BK674+BK676</f>
        <v>0</v>
      </c>
    </row>
    <row r="672" spans="1:65" s="10" customFormat="1" ht="19.899999999999999" customHeight="1" x14ac:dyDescent="0.3">
      <c r="A672" s="558"/>
      <c r="B672" s="559"/>
      <c r="C672" s="558"/>
      <c r="D672" s="562" t="s">
        <v>76</v>
      </c>
      <c r="E672" s="563" t="s">
        <v>1294</v>
      </c>
      <c r="F672" s="563" t="s">
        <v>1295</v>
      </c>
      <c r="G672" s="558"/>
      <c r="H672" s="558"/>
      <c r="I672" s="73"/>
      <c r="J672" s="482">
        <f>BK672</f>
        <v>0</v>
      </c>
      <c r="K672" s="558"/>
      <c r="L672" s="71"/>
      <c r="M672" s="74"/>
      <c r="N672" s="75"/>
      <c r="O672" s="75"/>
      <c r="P672" s="76">
        <f>P673</f>
        <v>0</v>
      </c>
      <c r="Q672" s="75"/>
      <c r="R672" s="76">
        <f>R673</f>
        <v>0</v>
      </c>
      <c r="S672" s="75"/>
      <c r="T672" s="77">
        <f>T673</f>
        <v>0</v>
      </c>
      <c r="AR672" s="72" t="s">
        <v>205</v>
      </c>
      <c r="AT672" s="78" t="s">
        <v>76</v>
      </c>
      <c r="AU672" s="78" t="s">
        <v>9</v>
      </c>
      <c r="AY672" s="72" t="s">
        <v>193</v>
      </c>
      <c r="BK672" s="79">
        <f>BK673</f>
        <v>0</v>
      </c>
    </row>
    <row r="673" spans="1:65" s="1" customFormat="1" ht="22.5" customHeight="1" x14ac:dyDescent="0.3">
      <c r="A673" s="550"/>
      <c r="B673" s="503"/>
      <c r="C673" s="588" t="s">
        <v>1296</v>
      </c>
      <c r="D673" s="588" t="s">
        <v>321</v>
      </c>
      <c r="E673" s="589" t="s">
        <v>1297</v>
      </c>
      <c r="F673" s="590" t="s">
        <v>1298</v>
      </c>
      <c r="G673" s="591" t="s">
        <v>529</v>
      </c>
      <c r="H673" s="592">
        <v>1</v>
      </c>
      <c r="I673" s="99">
        <f>'D.1.6 - EL-Rekapitulace ceny'!F34</f>
        <v>0</v>
      </c>
      <c r="J673" s="100">
        <f>ROUND(I673*H673,0)</f>
        <v>0</v>
      </c>
      <c r="K673" s="590" t="s">
        <v>3</v>
      </c>
      <c r="L673" s="101"/>
      <c r="M673" s="102" t="s">
        <v>3</v>
      </c>
      <c r="N673" s="103" t="s">
        <v>48</v>
      </c>
      <c r="O673" s="22"/>
      <c r="P673" s="84">
        <f>O673*H673</f>
        <v>0</v>
      </c>
      <c r="Q673" s="84">
        <v>0</v>
      </c>
      <c r="R673" s="84">
        <f>Q673*H673</f>
        <v>0</v>
      </c>
      <c r="S673" s="84">
        <v>0</v>
      </c>
      <c r="T673" s="85">
        <f>S673*H673</f>
        <v>0</v>
      </c>
      <c r="AR673" s="17" t="s">
        <v>1299</v>
      </c>
      <c r="AT673" s="17" t="s">
        <v>321</v>
      </c>
      <c r="AU673" s="17" t="s">
        <v>84</v>
      </c>
      <c r="AY673" s="17" t="s">
        <v>193</v>
      </c>
      <c r="BE673" s="86">
        <f>IF(N673="základní",J673,0)</f>
        <v>0</v>
      </c>
      <c r="BF673" s="86">
        <f>IF(N673="snížená",J673,0)</f>
        <v>0</v>
      </c>
      <c r="BG673" s="86">
        <f>IF(N673="zákl. přenesená",J673,0)</f>
        <v>0</v>
      </c>
      <c r="BH673" s="86">
        <f>IF(N673="sníž. přenesená",J673,0)</f>
        <v>0</v>
      </c>
      <c r="BI673" s="86">
        <f>IF(N673="nulová",J673,0)</f>
        <v>0</v>
      </c>
      <c r="BJ673" s="17" t="s">
        <v>9</v>
      </c>
      <c r="BK673" s="86">
        <f>ROUND(I673*H673,0)</f>
        <v>0</v>
      </c>
      <c r="BL673" s="17" t="s">
        <v>533</v>
      </c>
      <c r="BM673" s="17" t="s">
        <v>1300</v>
      </c>
    </row>
    <row r="674" spans="1:65" s="10" customFormat="1" ht="29.85" customHeight="1" x14ac:dyDescent="0.3">
      <c r="A674" s="558"/>
      <c r="B674" s="559"/>
      <c r="C674" s="558"/>
      <c r="D674" s="562" t="s">
        <v>76</v>
      </c>
      <c r="E674" s="563" t="s">
        <v>1301</v>
      </c>
      <c r="F674" s="563" t="s">
        <v>1302</v>
      </c>
      <c r="G674" s="558"/>
      <c r="H674" s="558"/>
      <c r="I674" s="73"/>
      <c r="J674" s="482">
        <f>BK674</f>
        <v>0</v>
      </c>
      <c r="K674" s="558"/>
      <c r="L674" s="71"/>
      <c r="M674" s="74"/>
      <c r="N674" s="75"/>
      <c r="O674" s="75"/>
      <c r="P674" s="76">
        <f>P675</f>
        <v>0</v>
      </c>
      <c r="Q674" s="75"/>
      <c r="R674" s="76">
        <f>R675</f>
        <v>0</v>
      </c>
      <c r="S674" s="75"/>
      <c r="T674" s="77">
        <f>T675</f>
        <v>0</v>
      </c>
      <c r="AR674" s="72" t="s">
        <v>205</v>
      </c>
      <c r="AT674" s="78" t="s">
        <v>76</v>
      </c>
      <c r="AU674" s="78" t="s">
        <v>9</v>
      </c>
      <c r="AY674" s="72" t="s">
        <v>193</v>
      </c>
      <c r="BK674" s="79">
        <f>BK675</f>
        <v>0</v>
      </c>
    </row>
    <row r="675" spans="1:65" s="1" customFormat="1" ht="22.5" customHeight="1" x14ac:dyDescent="0.3">
      <c r="A675" s="550"/>
      <c r="B675" s="503"/>
      <c r="C675" s="588" t="s">
        <v>1303</v>
      </c>
      <c r="D675" s="588" t="s">
        <v>321</v>
      </c>
      <c r="E675" s="589" t="s">
        <v>1304</v>
      </c>
      <c r="F675" s="590" t="s">
        <v>1305</v>
      </c>
      <c r="G675" s="591" t="s">
        <v>529</v>
      </c>
      <c r="H675" s="592">
        <v>1</v>
      </c>
      <c r="I675" s="99">
        <f>'D.1.7 - VZT-Rekapitulace'!B10</f>
        <v>0</v>
      </c>
      <c r="J675" s="100">
        <f>ROUND(I675*H675,0)</f>
        <v>0</v>
      </c>
      <c r="K675" s="590" t="s">
        <v>3</v>
      </c>
      <c r="L675" s="101"/>
      <c r="M675" s="102" t="s">
        <v>3</v>
      </c>
      <c r="N675" s="103" t="s">
        <v>48</v>
      </c>
      <c r="O675" s="22"/>
      <c r="P675" s="84">
        <f>O675*H675</f>
        <v>0</v>
      </c>
      <c r="Q675" s="84">
        <v>0</v>
      </c>
      <c r="R675" s="84">
        <f>Q675*H675</f>
        <v>0</v>
      </c>
      <c r="S675" s="84">
        <v>0</v>
      </c>
      <c r="T675" s="85">
        <f>S675*H675</f>
        <v>0</v>
      </c>
      <c r="AR675" s="17" t="s">
        <v>1299</v>
      </c>
      <c r="AT675" s="17" t="s">
        <v>321</v>
      </c>
      <c r="AU675" s="17" t="s">
        <v>84</v>
      </c>
      <c r="AY675" s="17" t="s">
        <v>193</v>
      </c>
      <c r="BE675" s="86">
        <f>IF(N675="základní",J675,0)</f>
        <v>0</v>
      </c>
      <c r="BF675" s="86">
        <f>IF(N675="snížená",J675,0)</f>
        <v>0</v>
      </c>
      <c r="BG675" s="86">
        <f>IF(N675="zákl. přenesená",J675,0)</f>
        <v>0</v>
      </c>
      <c r="BH675" s="86">
        <f>IF(N675="sníž. přenesená",J675,0)</f>
        <v>0</v>
      </c>
      <c r="BI675" s="86">
        <f>IF(N675="nulová",J675,0)</f>
        <v>0</v>
      </c>
      <c r="BJ675" s="17" t="s">
        <v>9</v>
      </c>
      <c r="BK675" s="86">
        <f>ROUND(I675*H675,0)</f>
        <v>0</v>
      </c>
      <c r="BL675" s="17" t="s">
        <v>533</v>
      </c>
      <c r="BM675" s="17" t="s">
        <v>1306</v>
      </c>
    </row>
    <row r="676" spans="1:65" s="10" customFormat="1" ht="29.85" customHeight="1" x14ac:dyDescent="0.3">
      <c r="A676" s="558"/>
      <c r="B676" s="559"/>
      <c r="C676" s="558"/>
      <c r="D676" s="562" t="s">
        <v>76</v>
      </c>
      <c r="E676" s="563" t="s">
        <v>1307</v>
      </c>
      <c r="F676" s="563" t="s">
        <v>1308</v>
      </c>
      <c r="G676" s="558"/>
      <c r="H676" s="558"/>
      <c r="I676" s="73"/>
      <c r="J676" s="482">
        <f>BK676</f>
        <v>0</v>
      </c>
      <c r="K676" s="558"/>
      <c r="L676" s="71"/>
      <c r="M676" s="74"/>
      <c r="N676" s="75"/>
      <c r="O676" s="75"/>
      <c r="P676" s="76">
        <f>P677</f>
        <v>0</v>
      </c>
      <c r="Q676" s="75"/>
      <c r="R676" s="76">
        <f>R677</f>
        <v>0</v>
      </c>
      <c r="S676" s="75"/>
      <c r="T676" s="77">
        <f>T677</f>
        <v>0</v>
      </c>
      <c r="AR676" s="72" t="s">
        <v>205</v>
      </c>
      <c r="AT676" s="78" t="s">
        <v>76</v>
      </c>
      <c r="AU676" s="78" t="s">
        <v>9</v>
      </c>
      <c r="AY676" s="72" t="s">
        <v>193</v>
      </c>
      <c r="BK676" s="79">
        <f>BK677</f>
        <v>0</v>
      </c>
    </row>
    <row r="677" spans="1:65" s="1" customFormat="1" ht="22.5" customHeight="1" x14ac:dyDescent="0.3">
      <c r="A677" s="550"/>
      <c r="B677" s="503"/>
      <c r="C677" s="588" t="s">
        <v>1309</v>
      </c>
      <c r="D677" s="588" t="s">
        <v>321</v>
      </c>
      <c r="E677" s="589" t="s">
        <v>1310</v>
      </c>
      <c r="F677" s="590" t="s">
        <v>1311</v>
      </c>
      <c r="G677" s="591" t="s">
        <v>529</v>
      </c>
      <c r="H677" s="592">
        <v>1</v>
      </c>
      <c r="I677" s="99"/>
      <c r="J677" s="100">
        <f>ROUND(I677*H677,0)</f>
        <v>0</v>
      </c>
      <c r="K677" s="590" t="s">
        <v>3</v>
      </c>
      <c r="L677" s="101"/>
      <c r="M677" s="102" t="s">
        <v>3</v>
      </c>
      <c r="N677" s="110" t="s">
        <v>48</v>
      </c>
      <c r="O677" s="111"/>
      <c r="P677" s="112">
        <f>O677*H677</f>
        <v>0</v>
      </c>
      <c r="Q677" s="112">
        <v>0</v>
      </c>
      <c r="R677" s="112">
        <f>Q677*H677</f>
        <v>0</v>
      </c>
      <c r="S677" s="112">
        <v>0</v>
      </c>
      <c r="T677" s="113">
        <f>S677*H677</f>
        <v>0</v>
      </c>
      <c r="AR677" s="17" t="s">
        <v>1299</v>
      </c>
      <c r="AT677" s="17" t="s">
        <v>321</v>
      </c>
      <c r="AU677" s="17" t="s">
        <v>84</v>
      </c>
      <c r="AY677" s="17" t="s">
        <v>193</v>
      </c>
      <c r="BE677" s="86">
        <f>IF(N677="základní",J677,0)</f>
        <v>0</v>
      </c>
      <c r="BF677" s="86">
        <f>IF(N677="snížená",J677,0)</f>
        <v>0</v>
      </c>
      <c r="BG677" s="86">
        <f>IF(N677="zákl. přenesená",J677,0)</f>
        <v>0</v>
      </c>
      <c r="BH677" s="86">
        <f>IF(N677="sníž. přenesená",J677,0)</f>
        <v>0</v>
      </c>
      <c r="BI677" s="86">
        <f>IF(N677="nulová",J677,0)</f>
        <v>0</v>
      </c>
      <c r="BJ677" s="17" t="s">
        <v>9</v>
      </c>
      <c r="BK677" s="86">
        <f>ROUND(I677*H677,0)</f>
        <v>0</v>
      </c>
      <c r="BL677" s="17" t="s">
        <v>533</v>
      </c>
      <c r="BM677" s="17" t="s">
        <v>1312</v>
      </c>
    </row>
    <row r="678" spans="1:65" s="1" customFormat="1" ht="6.95" customHeight="1" x14ac:dyDescent="0.3">
      <c r="A678" s="550"/>
      <c r="B678" s="527"/>
      <c r="C678" s="528"/>
      <c r="D678" s="528"/>
      <c r="E678" s="528"/>
      <c r="F678" s="528"/>
      <c r="G678" s="528"/>
      <c r="H678" s="528"/>
      <c r="I678" s="60"/>
      <c r="J678" s="60"/>
      <c r="K678" s="528"/>
      <c r="L678" s="21"/>
    </row>
  </sheetData>
  <sheetProtection password="DE3D" sheet="1" objects="1" scenarios="1"/>
  <autoFilter ref="C104:K104"/>
  <mergeCells count="9">
    <mergeCell ref="E95:H95"/>
    <mergeCell ref="E97:H97"/>
    <mergeCell ref="G1:H1"/>
    <mergeCell ref="L2:V2"/>
    <mergeCell ref="E7:H7"/>
    <mergeCell ref="E9:H9"/>
    <mergeCell ref="E24:H24"/>
    <mergeCell ref="E45:H45"/>
    <mergeCell ref="E47:H47"/>
  </mergeCells>
  <hyperlinks>
    <hyperlink ref="F1:G1" location="C2" tooltip="Krycí list soupisu" display="1) Krycí list soupisu"/>
    <hyperlink ref="G1:H1" location="C54" tooltip="Rekapitulace" display="2) Rekapitulace"/>
    <hyperlink ref="J1" location="C104" tooltip="Soupis prací" display="3) Soupis prací"/>
    <hyperlink ref="L1:V1" location="'Rekapitulace stavby'!C2" tooltip="Rekapitulace stavby" display="Rekapitulace stavby"/>
  </hyperlinks>
  <pageMargins left="0.59055118110236227" right="0.59055118110236227" top="0.59055118110236227" bottom="0.59055118110236227" header="0" footer="0"/>
  <pageSetup paperSize="9" scale="69" fitToHeight="100" orientation="portrait"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06"/>
  <sheetViews>
    <sheetView showGridLines="0" zoomScaleNormal="100" workbookViewId="0">
      <pane ySplit="1" topLeftCell="A2" activePane="bottomLeft" state="frozen"/>
      <selection pane="bottomLeft" activeCell="I89" sqref="I89"/>
    </sheetView>
  </sheetViews>
  <sheetFormatPr defaultRowHeight="13.5" x14ac:dyDescent="0.3"/>
  <cols>
    <col min="1" max="1" width="8.33203125" style="492" customWidth="1"/>
    <col min="2" max="2" width="1.6640625" style="492" customWidth="1"/>
    <col min="3" max="3" width="4.1640625" style="492" customWidth="1"/>
    <col min="4" max="4" width="4.33203125" style="492" customWidth="1"/>
    <col min="5" max="5" width="17.1640625" style="492" customWidth="1"/>
    <col min="6" max="6" width="75" style="492" customWidth="1"/>
    <col min="7" max="7" width="8.6640625" style="492" customWidth="1"/>
    <col min="8" max="8" width="11.1640625" style="492" customWidth="1"/>
    <col min="9" max="9" width="12.6640625" style="48" customWidth="1"/>
    <col min="10" max="10" width="23.5" style="48" customWidth="1"/>
    <col min="11" max="11" width="15.5" style="492"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490"/>
      <c r="B1" s="119"/>
      <c r="C1" s="119"/>
      <c r="D1" s="120" t="s">
        <v>1</v>
      </c>
      <c r="E1" s="119"/>
      <c r="F1" s="121" t="s">
        <v>1349</v>
      </c>
      <c r="G1" s="963" t="s">
        <v>1350</v>
      </c>
      <c r="H1" s="963"/>
      <c r="I1" s="122"/>
      <c r="J1" s="466" t="s">
        <v>1351</v>
      </c>
      <c r="K1" s="120" t="s">
        <v>87</v>
      </c>
      <c r="L1" s="117" t="s">
        <v>1352</v>
      </c>
      <c r="M1" s="117"/>
      <c r="N1" s="117"/>
      <c r="O1" s="117"/>
      <c r="P1" s="117"/>
      <c r="Q1" s="117"/>
      <c r="R1" s="117"/>
      <c r="S1" s="117"/>
      <c r="T1" s="117"/>
      <c r="U1" s="115"/>
      <c r="V1" s="115"/>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c r="BR1" s="15"/>
    </row>
    <row r="2" spans="1:70" ht="36.950000000000003" customHeight="1" x14ac:dyDescent="0.3">
      <c r="L2" s="924" t="s">
        <v>6</v>
      </c>
      <c r="M2" s="925"/>
      <c r="N2" s="925"/>
      <c r="O2" s="925"/>
      <c r="P2" s="925"/>
      <c r="Q2" s="925"/>
      <c r="R2" s="925"/>
      <c r="S2" s="925"/>
      <c r="T2" s="925"/>
      <c r="U2" s="925"/>
      <c r="V2" s="925"/>
      <c r="AT2" s="17" t="s">
        <v>86</v>
      </c>
    </row>
    <row r="3" spans="1:70" ht="6.95" customHeight="1" x14ac:dyDescent="0.3">
      <c r="B3" s="493"/>
      <c r="C3" s="494"/>
      <c r="D3" s="494"/>
      <c r="E3" s="494"/>
      <c r="F3" s="494"/>
      <c r="G3" s="494"/>
      <c r="H3" s="494"/>
      <c r="I3" s="50"/>
      <c r="J3" s="50"/>
      <c r="K3" s="495"/>
      <c r="AT3" s="17" t="s">
        <v>84</v>
      </c>
    </row>
    <row r="4" spans="1:70" ht="36.950000000000003" customHeight="1" x14ac:dyDescent="0.3">
      <c r="B4" s="496"/>
      <c r="C4" s="497"/>
      <c r="D4" s="498" t="s">
        <v>94</v>
      </c>
      <c r="E4" s="497"/>
      <c r="F4" s="497"/>
      <c r="G4" s="497"/>
      <c r="H4" s="497"/>
      <c r="I4" s="51"/>
      <c r="J4" s="51"/>
      <c r="K4" s="499"/>
      <c r="M4" s="18" t="s">
        <v>12</v>
      </c>
      <c r="AT4" s="17" t="s">
        <v>4</v>
      </c>
    </row>
    <row r="5" spans="1:70" ht="6.95" customHeight="1" x14ac:dyDescent="0.3">
      <c r="B5" s="496"/>
      <c r="C5" s="497"/>
      <c r="D5" s="497"/>
      <c r="E5" s="497"/>
      <c r="F5" s="497"/>
      <c r="G5" s="497"/>
      <c r="H5" s="497"/>
      <c r="I5" s="51"/>
      <c r="J5" s="51"/>
      <c r="K5" s="499"/>
    </row>
    <row r="6" spans="1:70" ht="15" x14ac:dyDescent="0.3">
      <c r="B6" s="496"/>
      <c r="C6" s="497"/>
      <c r="D6" s="500" t="s">
        <v>18</v>
      </c>
      <c r="E6" s="497"/>
      <c r="F6" s="497"/>
      <c r="G6" s="497"/>
      <c r="H6" s="497"/>
      <c r="I6" s="51"/>
      <c r="J6" s="51"/>
      <c r="K6" s="499"/>
    </row>
    <row r="7" spans="1:70" ht="22.5" customHeight="1" x14ac:dyDescent="0.3">
      <c r="B7" s="496"/>
      <c r="C7" s="497"/>
      <c r="D7" s="497"/>
      <c r="E7" s="964" t="str">
        <f>'D.1.1-AST - Rekapitulace stavby'!K6</f>
        <v>Vybudování učebny praktického vyučování, Čáslavská 205, Chrudim</v>
      </c>
      <c r="F7" s="944"/>
      <c r="G7" s="944"/>
      <c r="H7" s="944"/>
      <c r="I7" s="51"/>
      <c r="J7" s="51"/>
      <c r="K7" s="499"/>
    </row>
    <row r="8" spans="1:70" s="1" customFormat="1" ht="15" x14ac:dyDescent="0.3">
      <c r="A8" s="502"/>
      <c r="B8" s="503"/>
      <c r="C8" s="504"/>
      <c r="D8" s="500" t="s">
        <v>106</v>
      </c>
      <c r="E8" s="504"/>
      <c r="F8" s="504"/>
      <c r="G8" s="504"/>
      <c r="H8" s="504"/>
      <c r="I8" s="52"/>
      <c r="J8" s="52"/>
      <c r="K8" s="505"/>
    </row>
    <row r="9" spans="1:70" s="1" customFormat="1" ht="36.950000000000003" customHeight="1" x14ac:dyDescent="0.3">
      <c r="A9" s="502"/>
      <c r="B9" s="503"/>
      <c r="C9" s="504"/>
      <c r="D9" s="504"/>
      <c r="E9" s="965" t="s">
        <v>1313</v>
      </c>
      <c r="F9" s="961"/>
      <c r="G9" s="961"/>
      <c r="H9" s="961"/>
      <c r="I9" s="52"/>
      <c r="J9" s="52"/>
      <c r="K9" s="505"/>
    </row>
    <row r="10" spans="1:70" s="1" customFormat="1" x14ac:dyDescent="0.3">
      <c r="A10" s="502"/>
      <c r="B10" s="503"/>
      <c r="C10" s="504"/>
      <c r="D10" s="504"/>
      <c r="E10" s="504"/>
      <c r="F10" s="504"/>
      <c r="G10" s="504"/>
      <c r="H10" s="504"/>
      <c r="I10" s="52"/>
      <c r="J10" s="52"/>
      <c r="K10" s="505"/>
    </row>
    <row r="11" spans="1:70" s="1" customFormat="1" ht="14.45" customHeight="1" x14ac:dyDescent="0.3">
      <c r="A11" s="502"/>
      <c r="B11" s="503"/>
      <c r="C11" s="504"/>
      <c r="D11" s="500" t="s">
        <v>20</v>
      </c>
      <c r="E11" s="504"/>
      <c r="F11" s="507" t="s">
        <v>21</v>
      </c>
      <c r="G11" s="504"/>
      <c r="H11" s="504"/>
      <c r="I11" s="53" t="s">
        <v>22</v>
      </c>
      <c r="J11" s="467" t="s">
        <v>9</v>
      </c>
      <c r="K11" s="505"/>
    </row>
    <row r="12" spans="1:70" s="1" customFormat="1" ht="14.45" customHeight="1" x14ac:dyDescent="0.3">
      <c r="A12" s="502"/>
      <c r="B12" s="503"/>
      <c r="C12" s="504"/>
      <c r="D12" s="500" t="s">
        <v>23</v>
      </c>
      <c r="E12" s="504"/>
      <c r="F12" s="507" t="s">
        <v>24</v>
      </c>
      <c r="G12" s="504"/>
      <c r="H12" s="504"/>
      <c r="I12" s="53" t="s">
        <v>25</v>
      </c>
      <c r="J12" s="468" t="str">
        <f>'D.1.1-AST - Rekapitulace stavby'!AN8</f>
        <v>07.12.2016</v>
      </c>
      <c r="K12" s="505"/>
    </row>
    <row r="13" spans="1:70" s="1" customFormat="1" ht="21.75" customHeight="1" x14ac:dyDescent="0.3">
      <c r="A13" s="502"/>
      <c r="B13" s="503"/>
      <c r="C13" s="504"/>
      <c r="D13" s="508" t="s">
        <v>28</v>
      </c>
      <c r="E13" s="504"/>
      <c r="F13" s="509" t="s">
        <v>29</v>
      </c>
      <c r="G13" s="504"/>
      <c r="H13" s="504"/>
      <c r="I13" s="54" t="s">
        <v>30</v>
      </c>
      <c r="J13" s="469" t="s">
        <v>31</v>
      </c>
      <c r="K13" s="505"/>
    </row>
    <row r="14" spans="1:70" s="1" customFormat="1" ht="14.45" customHeight="1" x14ac:dyDescent="0.3">
      <c r="A14" s="502"/>
      <c r="B14" s="503"/>
      <c r="C14" s="504"/>
      <c r="D14" s="500" t="s">
        <v>33</v>
      </c>
      <c r="E14" s="504"/>
      <c r="F14" s="504"/>
      <c r="G14" s="504"/>
      <c r="H14" s="504"/>
      <c r="I14" s="53" t="s">
        <v>34</v>
      </c>
      <c r="J14" s="467" t="s">
        <v>3</v>
      </c>
      <c r="K14" s="505"/>
    </row>
    <row r="15" spans="1:70" s="1" customFormat="1" ht="18" customHeight="1" x14ac:dyDescent="0.3">
      <c r="A15" s="502"/>
      <c r="B15" s="503"/>
      <c r="C15" s="504"/>
      <c r="D15" s="504"/>
      <c r="E15" s="507" t="s">
        <v>35</v>
      </c>
      <c r="F15" s="504"/>
      <c r="G15" s="504"/>
      <c r="H15" s="504"/>
      <c r="I15" s="53" t="s">
        <v>36</v>
      </c>
      <c r="J15" s="467" t="s">
        <v>3</v>
      </c>
      <c r="K15" s="505"/>
    </row>
    <row r="16" spans="1:70" s="1" customFormat="1" ht="6.95" customHeight="1" x14ac:dyDescent="0.3">
      <c r="A16" s="502"/>
      <c r="B16" s="503"/>
      <c r="C16" s="504"/>
      <c r="D16" s="504"/>
      <c r="E16" s="504"/>
      <c r="F16" s="504"/>
      <c r="G16" s="504"/>
      <c r="H16" s="504"/>
      <c r="I16" s="52"/>
      <c r="J16" s="52"/>
      <c r="K16" s="505"/>
    </row>
    <row r="17" spans="1:11" s="1" customFormat="1" ht="14.45" customHeight="1" x14ac:dyDescent="0.3">
      <c r="A17" s="502"/>
      <c r="B17" s="503"/>
      <c r="C17" s="504"/>
      <c r="D17" s="500" t="s">
        <v>37</v>
      </c>
      <c r="E17" s="504"/>
      <c r="F17" s="504"/>
      <c r="G17" s="504"/>
      <c r="H17" s="504"/>
      <c r="I17" s="53" t="s">
        <v>34</v>
      </c>
      <c r="J17" s="467" t="str">
        <f>IF('D.1.1-AST - Rekapitulace stavby'!AN13="Vyplň údaj","",IF('D.1.1-AST - Rekapitulace stavby'!AN13="","",'D.1.1-AST - Rekapitulace stavby'!AN13))</f>
        <v/>
      </c>
      <c r="K17" s="505"/>
    </row>
    <row r="18" spans="1:11" s="1" customFormat="1" ht="18" customHeight="1" x14ac:dyDescent="0.3">
      <c r="A18" s="502"/>
      <c r="B18" s="503"/>
      <c r="C18" s="504"/>
      <c r="D18" s="504"/>
      <c r="E18" s="507" t="str">
        <f>IF('D.1.1-AST - Rekapitulace stavby'!E14="Vyplň údaj","",IF('D.1.1-AST - Rekapitulace stavby'!E14="","",'D.1.1-AST - Rekapitulace stavby'!E14))</f>
        <v/>
      </c>
      <c r="F18" s="504"/>
      <c r="G18" s="504"/>
      <c r="H18" s="504"/>
      <c r="I18" s="53" t="s">
        <v>36</v>
      </c>
      <c r="J18" s="467" t="str">
        <f>IF('D.1.1-AST - Rekapitulace stavby'!AN14="Vyplň údaj","",IF('D.1.1-AST - Rekapitulace stavby'!AN14="","",'D.1.1-AST - Rekapitulace stavby'!AN14))</f>
        <v/>
      </c>
      <c r="K18" s="505"/>
    </row>
    <row r="19" spans="1:11" s="1" customFormat="1" ht="6.95" customHeight="1" x14ac:dyDescent="0.3">
      <c r="A19" s="502"/>
      <c r="B19" s="503"/>
      <c r="C19" s="504"/>
      <c r="D19" s="504"/>
      <c r="E19" s="504"/>
      <c r="F19" s="504"/>
      <c r="G19" s="504"/>
      <c r="H19" s="504"/>
      <c r="I19" s="52"/>
      <c r="J19" s="52"/>
      <c r="K19" s="505"/>
    </row>
    <row r="20" spans="1:11" s="1" customFormat="1" ht="14.45" customHeight="1" x14ac:dyDescent="0.3">
      <c r="A20" s="502"/>
      <c r="B20" s="503"/>
      <c r="C20" s="504"/>
      <c r="D20" s="500" t="s">
        <v>39</v>
      </c>
      <c r="E20" s="504"/>
      <c r="F20" s="504"/>
      <c r="G20" s="504"/>
      <c r="H20" s="504"/>
      <c r="I20" s="53" t="s">
        <v>34</v>
      </c>
      <c r="J20" s="467" t="s">
        <v>3</v>
      </c>
      <c r="K20" s="505"/>
    </row>
    <row r="21" spans="1:11" s="1" customFormat="1" ht="18" customHeight="1" x14ac:dyDescent="0.3">
      <c r="A21" s="502"/>
      <c r="B21" s="503"/>
      <c r="C21" s="504"/>
      <c r="D21" s="504"/>
      <c r="E21" s="507" t="s">
        <v>40</v>
      </c>
      <c r="F21" s="504"/>
      <c r="G21" s="504"/>
      <c r="H21" s="504"/>
      <c r="I21" s="53" t="s">
        <v>36</v>
      </c>
      <c r="J21" s="467" t="s">
        <v>3</v>
      </c>
      <c r="K21" s="505"/>
    </row>
    <row r="22" spans="1:11" s="1" customFormat="1" ht="6.95" customHeight="1" x14ac:dyDescent="0.3">
      <c r="A22" s="502"/>
      <c r="B22" s="503"/>
      <c r="C22" s="504"/>
      <c r="D22" s="504"/>
      <c r="E22" s="504"/>
      <c r="F22" s="504"/>
      <c r="G22" s="504"/>
      <c r="H22" s="504"/>
      <c r="I22" s="52"/>
      <c r="J22" s="52"/>
      <c r="K22" s="505"/>
    </row>
    <row r="23" spans="1:11" s="1" customFormat="1" ht="14.45" customHeight="1" x14ac:dyDescent="0.3">
      <c r="A23" s="502"/>
      <c r="B23" s="503"/>
      <c r="C23" s="504"/>
      <c r="D23" s="500" t="s">
        <v>42</v>
      </c>
      <c r="E23" s="504"/>
      <c r="F23" s="504"/>
      <c r="G23" s="504"/>
      <c r="H23" s="504"/>
      <c r="I23" s="52"/>
      <c r="J23" s="52"/>
      <c r="K23" s="505"/>
    </row>
    <row r="24" spans="1:11" s="6" customFormat="1" ht="22.5" customHeight="1" x14ac:dyDescent="0.3">
      <c r="A24" s="510"/>
      <c r="B24" s="511"/>
      <c r="C24" s="512"/>
      <c r="D24" s="512"/>
      <c r="E24" s="957" t="s">
        <v>3</v>
      </c>
      <c r="F24" s="966"/>
      <c r="G24" s="966"/>
      <c r="H24" s="966"/>
      <c r="I24" s="55"/>
      <c r="J24" s="55"/>
      <c r="K24" s="514"/>
    </row>
    <row r="25" spans="1:11" s="1" customFormat="1" ht="6.95" customHeight="1" x14ac:dyDescent="0.3">
      <c r="A25" s="502"/>
      <c r="B25" s="503"/>
      <c r="C25" s="504"/>
      <c r="D25" s="504"/>
      <c r="E25" s="504"/>
      <c r="F25" s="504"/>
      <c r="G25" s="504"/>
      <c r="H25" s="504"/>
      <c r="I25" s="52"/>
      <c r="J25" s="52"/>
      <c r="K25" s="505"/>
    </row>
    <row r="26" spans="1:11" s="1" customFormat="1" ht="6.95" customHeight="1" x14ac:dyDescent="0.3">
      <c r="A26" s="502"/>
      <c r="B26" s="503"/>
      <c r="C26" s="504"/>
      <c r="D26" s="515"/>
      <c r="E26" s="515"/>
      <c r="F26" s="515"/>
      <c r="G26" s="515"/>
      <c r="H26" s="515"/>
      <c r="I26" s="56"/>
      <c r="J26" s="56"/>
      <c r="K26" s="516"/>
    </row>
    <row r="27" spans="1:11" s="1" customFormat="1" ht="25.35" customHeight="1" x14ac:dyDescent="0.3">
      <c r="A27" s="502"/>
      <c r="B27" s="503"/>
      <c r="C27" s="504"/>
      <c r="D27" s="517" t="s">
        <v>43</v>
      </c>
      <c r="E27" s="504"/>
      <c r="F27" s="504"/>
      <c r="G27" s="504"/>
      <c r="H27" s="504"/>
      <c r="I27" s="52"/>
      <c r="J27" s="470">
        <f>ROUND(J86,0)</f>
        <v>0</v>
      </c>
      <c r="K27" s="505"/>
    </row>
    <row r="28" spans="1:11" s="1" customFormat="1" ht="6.95" customHeight="1" x14ac:dyDescent="0.3">
      <c r="A28" s="502"/>
      <c r="B28" s="503"/>
      <c r="C28" s="504"/>
      <c r="D28" s="515"/>
      <c r="E28" s="515"/>
      <c r="F28" s="515"/>
      <c r="G28" s="515"/>
      <c r="H28" s="515"/>
      <c r="I28" s="56"/>
      <c r="J28" s="56"/>
      <c r="K28" s="516"/>
    </row>
    <row r="29" spans="1:11" s="1" customFormat="1" ht="14.45" customHeight="1" x14ac:dyDescent="0.3">
      <c r="A29" s="502"/>
      <c r="B29" s="503"/>
      <c r="C29" s="504"/>
      <c r="D29" s="504"/>
      <c r="E29" s="504"/>
      <c r="F29" s="518" t="s">
        <v>45</v>
      </c>
      <c r="G29" s="504"/>
      <c r="H29" s="504"/>
      <c r="I29" s="57" t="s">
        <v>44</v>
      </c>
      <c r="J29" s="57" t="s">
        <v>46</v>
      </c>
      <c r="K29" s="505"/>
    </row>
    <row r="30" spans="1:11" s="1" customFormat="1" ht="14.45" customHeight="1" x14ac:dyDescent="0.3">
      <c r="A30" s="502"/>
      <c r="B30" s="503"/>
      <c r="C30" s="504"/>
      <c r="D30" s="519" t="s">
        <v>47</v>
      </c>
      <c r="E30" s="519" t="s">
        <v>48</v>
      </c>
      <c r="F30" s="520">
        <f>ROUND(SUM(BE86:BE105), 0)</f>
        <v>0</v>
      </c>
      <c r="G30" s="504"/>
      <c r="H30" s="504"/>
      <c r="I30" s="58">
        <v>0.21</v>
      </c>
      <c r="J30" s="471">
        <f>ROUND(ROUND((SUM(BE86:BE105)), 0)*I30, 0)</f>
        <v>0</v>
      </c>
      <c r="K30" s="505"/>
    </row>
    <row r="31" spans="1:11" s="1" customFormat="1" ht="14.45" customHeight="1" x14ac:dyDescent="0.3">
      <c r="A31" s="502"/>
      <c r="B31" s="503"/>
      <c r="C31" s="504"/>
      <c r="D31" s="504"/>
      <c r="E31" s="519" t="s">
        <v>49</v>
      </c>
      <c r="F31" s="520">
        <f>ROUND(SUM(BF86:BF105), 0)</f>
        <v>0</v>
      </c>
      <c r="G31" s="504"/>
      <c r="H31" s="504"/>
      <c r="I31" s="58">
        <v>0.15</v>
      </c>
      <c r="J31" s="471">
        <f>ROUND(ROUND((SUM(BF86:BF105)), 0)*I31, 0)</f>
        <v>0</v>
      </c>
      <c r="K31" s="505"/>
    </row>
    <row r="32" spans="1:11" s="1" customFormat="1" ht="14.45" hidden="1" customHeight="1" x14ac:dyDescent="0.3">
      <c r="A32" s="502"/>
      <c r="B32" s="503"/>
      <c r="C32" s="504"/>
      <c r="D32" s="504"/>
      <c r="E32" s="519" t="s">
        <v>50</v>
      </c>
      <c r="F32" s="520">
        <f>ROUND(SUM(BG86:BG105), 0)</f>
        <v>0</v>
      </c>
      <c r="G32" s="504"/>
      <c r="H32" s="504"/>
      <c r="I32" s="58">
        <v>0.21</v>
      </c>
      <c r="J32" s="471">
        <v>0</v>
      </c>
      <c r="K32" s="505"/>
    </row>
    <row r="33" spans="1:11" s="1" customFormat="1" ht="14.45" hidden="1" customHeight="1" x14ac:dyDescent="0.3">
      <c r="A33" s="502"/>
      <c r="B33" s="503"/>
      <c r="C33" s="504"/>
      <c r="D33" s="504"/>
      <c r="E33" s="519" t="s">
        <v>51</v>
      </c>
      <c r="F33" s="520">
        <f>ROUND(SUM(BH86:BH105), 0)</f>
        <v>0</v>
      </c>
      <c r="G33" s="504"/>
      <c r="H33" s="504"/>
      <c r="I33" s="58">
        <v>0.15</v>
      </c>
      <c r="J33" s="471">
        <v>0</v>
      </c>
      <c r="K33" s="505"/>
    </row>
    <row r="34" spans="1:11" s="1" customFormat="1" ht="14.45" hidden="1" customHeight="1" x14ac:dyDescent="0.3">
      <c r="A34" s="502"/>
      <c r="B34" s="503"/>
      <c r="C34" s="504"/>
      <c r="D34" s="504"/>
      <c r="E34" s="519" t="s">
        <v>52</v>
      </c>
      <c r="F34" s="520">
        <f>ROUND(SUM(BI86:BI105), 0)</f>
        <v>0</v>
      </c>
      <c r="G34" s="504"/>
      <c r="H34" s="504"/>
      <c r="I34" s="58">
        <v>0</v>
      </c>
      <c r="J34" s="471">
        <v>0</v>
      </c>
      <c r="K34" s="505"/>
    </row>
    <row r="35" spans="1:11" s="1" customFormat="1" ht="6.95" customHeight="1" x14ac:dyDescent="0.3">
      <c r="A35" s="502"/>
      <c r="B35" s="503"/>
      <c r="C35" s="504"/>
      <c r="D35" s="504"/>
      <c r="E35" s="504"/>
      <c r="F35" s="504"/>
      <c r="G35" s="504"/>
      <c r="H35" s="504"/>
      <c r="I35" s="52"/>
      <c r="J35" s="52"/>
      <c r="K35" s="505"/>
    </row>
    <row r="36" spans="1:11" s="1" customFormat="1" ht="25.35" customHeight="1" x14ac:dyDescent="0.3">
      <c r="A36" s="502"/>
      <c r="B36" s="503"/>
      <c r="C36" s="521"/>
      <c r="D36" s="522" t="s">
        <v>53</v>
      </c>
      <c r="E36" s="523"/>
      <c r="F36" s="523"/>
      <c r="G36" s="524" t="s">
        <v>54</v>
      </c>
      <c r="H36" s="525" t="s">
        <v>55</v>
      </c>
      <c r="I36" s="59"/>
      <c r="J36" s="472">
        <f>SUM(J27:J34)</f>
        <v>0</v>
      </c>
      <c r="K36" s="526"/>
    </row>
    <row r="37" spans="1:11" s="1" customFormat="1" ht="14.45" customHeight="1" x14ac:dyDescent="0.3">
      <c r="A37" s="502"/>
      <c r="B37" s="527"/>
      <c r="C37" s="528"/>
      <c r="D37" s="528"/>
      <c r="E37" s="528"/>
      <c r="F37" s="528"/>
      <c r="G37" s="528"/>
      <c r="H37" s="528"/>
      <c r="I37" s="60"/>
      <c r="J37" s="60"/>
      <c r="K37" s="529"/>
    </row>
    <row r="41" spans="1:11" s="1" customFormat="1" ht="6.95" customHeight="1" x14ac:dyDescent="0.3">
      <c r="A41" s="502"/>
      <c r="B41" s="530"/>
      <c r="C41" s="531"/>
      <c r="D41" s="531"/>
      <c r="E41" s="531"/>
      <c r="F41" s="531"/>
      <c r="G41" s="531"/>
      <c r="H41" s="531"/>
      <c r="I41" s="61"/>
      <c r="J41" s="61"/>
      <c r="K41" s="532"/>
    </row>
    <row r="42" spans="1:11" s="1" customFormat="1" ht="36.950000000000003" customHeight="1" x14ac:dyDescent="0.3">
      <c r="A42" s="502"/>
      <c r="B42" s="503"/>
      <c r="C42" s="498" t="s">
        <v>143</v>
      </c>
      <c r="D42" s="504"/>
      <c r="E42" s="504"/>
      <c r="F42" s="504"/>
      <c r="G42" s="504"/>
      <c r="H42" s="504"/>
      <c r="I42" s="52"/>
      <c r="J42" s="52"/>
      <c r="K42" s="505"/>
    </row>
    <row r="43" spans="1:11" s="1" customFormat="1" ht="6.95" customHeight="1" x14ac:dyDescent="0.3">
      <c r="A43" s="502"/>
      <c r="B43" s="503"/>
      <c r="C43" s="504"/>
      <c r="D43" s="504"/>
      <c r="E43" s="504"/>
      <c r="F43" s="504"/>
      <c r="G43" s="504"/>
      <c r="H43" s="504"/>
      <c r="I43" s="52"/>
      <c r="J43" s="52"/>
      <c r="K43" s="505"/>
    </row>
    <row r="44" spans="1:11" s="1" customFormat="1" ht="14.45" customHeight="1" x14ac:dyDescent="0.3">
      <c r="A44" s="502"/>
      <c r="B44" s="503"/>
      <c r="C44" s="500" t="s">
        <v>18</v>
      </c>
      <c r="D44" s="504"/>
      <c r="E44" s="504"/>
      <c r="F44" s="504"/>
      <c r="G44" s="504"/>
      <c r="H44" s="504"/>
      <c r="I44" s="52"/>
      <c r="J44" s="52"/>
      <c r="K44" s="505"/>
    </row>
    <row r="45" spans="1:11" s="1" customFormat="1" ht="22.5" customHeight="1" x14ac:dyDescent="0.3">
      <c r="A45" s="502"/>
      <c r="B45" s="503"/>
      <c r="C45" s="504"/>
      <c r="D45" s="504"/>
      <c r="E45" s="964" t="str">
        <f>E7</f>
        <v>Vybudování učebny praktického vyučování, Čáslavská 205, Chrudim</v>
      </c>
      <c r="F45" s="961"/>
      <c r="G45" s="961"/>
      <c r="H45" s="961"/>
      <c r="I45" s="52"/>
      <c r="J45" s="52"/>
      <c r="K45" s="505"/>
    </row>
    <row r="46" spans="1:11" s="1" customFormat="1" ht="14.45" customHeight="1" x14ac:dyDescent="0.3">
      <c r="A46" s="502"/>
      <c r="B46" s="503"/>
      <c r="C46" s="500" t="s">
        <v>106</v>
      </c>
      <c r="D46" s="504"/>
      <c r="E46" s="504"/>
      <c r="F46" s="504"/>
      <c r="G46" s="504"/>
      <c r="H46" s="504"/>
      <c r="I46" s="52"/>
      <c r="J46" s="52"/>
      <c r="K46" s="505"/>
    </row>
    <row r="47" spans="1:11" s="1" customFormat="1" ht="23.25" customHeight="1" x14ac:dyDescent="0.3">
      <c r="A47" s="502"/>
      <c r="B47" s="503"/>
      <c r="C47" s="504"/>
      <c r="D47" s="504"/>
      <c r="E47" s="965" t="str">
        <f>E9</f>
        <v>2 - Ostatní a vedlejší náklady</v>
      </c>
      <c r="F47" s="961"/>
      <c r="G47" s="961"/>
      <c r="H47" s="961"/>
      <c r="I47" s="52"/>
      <c r="J47" s="52"/>
      <c r="K47" s="505"/>
    </row>
    <row r="48" spans="1:11" s="1" customFormat="1" ht="6.95" customHeight="1" x14ac:dyDescent="0.3">
      <c r="A48" s="502"/>
      <c r="B48" s="503"/>
      <c r="C48" s="504"/>
      <c r="D48" s="504"/>
      <c r="E48" s="504"/>
      <c r="F48" s="504"/>
      <c r="G48" s="504"/>
      <c r="H48" s="504"/>
      <c r="I48" s="52"/>
      <c r="J48" s="52"/>
      <c r="K48" s="505"/>
    </row>
    <row r="49" spans="1:47" s="1" customFormat="1" ht="18" customHeight="1" x14ac:dyDescent="0.3">
      <c r="A49" s="502"/>
      <c r="B49" s="503"/>
      <c r="C49" s="500" t="s">
        <v>23</v>
      </c>
      <c r="D49" s="504"/>
      <c r="E49" s="504"/>
      <c r="F49" s="507" t="str">
        <f>F12</f>
        <v>Chrudim</v>
      </c>
      <c r="G49" s="504"/>
      <c r="H49" s="504"/>
      <c r="I49" s="53" t="s">
        <v>25</v>
      </c>
      <c r="J49" s="468" t="str">
        <f>IF(J12="","",J12)</f>
        <v>07.12.2016</v>
      </c>
      <c r="K49" s="505"/>
    </row>
    <row r="50" spans="1:47" s="1" customFormat="1" ht="6.95" customHeight="1" x14ac:dyDescent="0.3">
      <c r="A50" s="502"/>
      <c r="B50" s="503"/>
      <c r="C50" s="504"/>
      <c r="D50" s="504"/>
      <c r="E50" s="504"/>
      <c r="F50" s="504"/>
      <c r="G50" s="504"/>
      <c r="H50" s="504"/>
      <c r="I50" s="52"/>
      <c r="J50" s="52"/>
      <c r="K50" s="505"/>
    </row>
    <row r="51" spans="1:47" s="1" customFormat="1" ht="15" x14ac:dyDescent="0.3">
      <c r="A51" s="502"/>
      <c r="B51" s="503"/>
      <c r="C51" s="500" t="s">
        <v>33</v>
      </c>
      <c r="D51" s="504"/>
      <c r="E51" s="504"/>
      <c r="F51" s="507" t="str">
        <f>E15</f>
        <v>SOŠ a SOU Obchodu a služeb, Čáslavská 205, Chrudim</v>
      </c>
      <c r="G51" s="504"/>
      <c r="H51" s="504"/>
      <c r="I51" s="53" t="s">
        <v>39</v>
      </c>
      <c r="J51" s="467" t="str">
        <f>E21</f>
        <v>Projekce CZ s.r.o., Tovární 290, Chrudim</v>
      </c>
      <c r="K51" s="505"/>
    </row>
    <row r="52" spans="1:47" s="1" customFormat="1" ht="14.45" customHeight="1" x14ac:dyDescent="0.3">
      <c r="A52" s="502"/>
      <c r="B52" s="503"/>
      <c r="C52" s="500" t="s">
        <v>37</v>
      </c>
      <c r="D52" s="504"/>
      <c r="E52" s="504"/>
      <c r="F52" s="507" t="str">
        <f>IF(E18="","",E18)</f>
        <v/>
      </c>
      <c r="G52" s="504"/>
      <c r="H52" s="504"/>
      <c r="I52" s="52"/>
      <c r="J52" s="52"/>
      <c r="K52" s="505"/>
    </row>
    <row r="53" spans="1:47" s="1" customFormat="1" ht="10.35" customHeight="1" x14ac:dyDescent="0.3">
      <c r="A53" s="502"/>
      <c r="B53" s="503"/>
      <c r="C53" s="504"/>
      <c r="D53" s="504"/>
      <c r="E53" s="504"/>
      <c r="F53" s="504"/>
      <c r="G53" s="504"/>
      <c r="H53" s="504"/>
      <c r="I53" s="52"/>
      <c r="J53" s="52"/>
      <c r="K53" s="505"/>
    </row>
    <row r="54" spans="1:47" s="1" customFormat="1" ht="29.25" customHeight="1" x14ac:dyDescent="0.3">
      <c r="A54" s="502"/>
      <c r="B54" s="503"/>
      <c r="C54" s="533" t="s">
        <v>144</v>
      </c>
      <c r="D54" s="521"/>
      <c r="E54" s="521"/>
      <c r="F54" s="521"/>
      <c r="G54" s="521"/>
      <c r="H54" s="521"/>
      <c r="I54" s="62"/>
      <c r="J54" s="473" t="s">
        <v>145</v>
      </c>
      <c r="K54" s="534"/>
    </row>
    <row r="55" spans="1:47" s="1" customFormat="1" ht="10.35" customHeight="1" x14ac:dyDescent="0.3">
      <c r="A55" s="502"/>
      <c r="B55" s="503"/>
      <c r="C55" s="504"/>
      <c r="D55" s="504"/>
      <c r="E55" s="504"/>
      <c r="F55" s="504"/>
      <c r="G55" s="504"/>
      <c r="H55" s="504"/>
      <c r="I55" s="52"/>
      <c r="J55" s="52"/>
      <c r="K55" s="505"/>
    </row>
    <row r="56" spans="1:47" s="1" customFormat="1" ht="29.25" customHeight="1" x14ac:dyDescent="0.3">
      <c r="A56" s="502"/>
      <c r="B56" s="503"/>
      <c r="C56" s="535" t="s">
        <v>146</v>
      </c>
      <c r="D56" s="504"/>
      <c r="E56" s="504"/>
      <c r="F56" s="504"/>
      <c r="G56" s="504"/>
      <c r="H56" s="504"/>
      <c r="I56" s="52"/>
      <c r="J56" s="470">
        <f>J86</f>
        <v>0</v>
      </c>
      <c r="K56" s="505"/>
      <c r="AU56" s="17" t="s">
        <v>147</v>
      </c>
    </row>
    <row r="57" spans="1:47" s="7" customFormat="1" ht="24.95" customHeight="1" x14ac:dyDescent="0.3">
      <c r="A57" s="536"/>
      <c r="B57" s="537"/>
      <c r="C57" s="538"/>
      <c r="D57" s="539" t="s">
        <v>1314</v>
      </c>
      <c r="E57" s="540"/>
      <c r="F57" s="540"/>
      <c r="G57" s="540"/>
      <c r="H57" s="540"/>
      <c r="I57" s="63"/>
      <c r="J57" s="474">
        <f>J87</f>
        <v>0</v>
      </c>
      <c r="K57" s="541"/>
    </row>
    <row r="58" spans="1:47" s="8" customFormat="1" ht="19.899999999999999" customHeight="1" x14ac:dyDescent="0.3">
      <c r="A58" s="542"/>
      <c r="B58" s="543"/>
      <c r="C58" s="544"/>
      <c r="D58" s="545" t="s">
        <v>1315</v>
      </c>
      <c r="E58" s="546"/>
      <c r="F58" s="546"/>
      <c r="G58" s="546"/>
      <c r="H58" s="546"/>
      <c r="I58" s="64"/>
      <c r="J58" s="475">
        <f>J88</f>
        <v>0</v>
      </c>
      <c r="K58" s="547"/>
    </row>
    <row r="59" spans="1:47" s="8" customFormat="1" ht="19.899999999999999" customHeight="1" x14ac:dyDescent="0.3">
      <c r="A59" s="542"/>
      <c r="B59" s="543"/>
      <c r="C59" s="544"/>
      <c r="D59" s="545" t="s">
        <v>1316</v>
      </c>
      <c r="E59" s="546"/>
      <c r="F59" s="546"/>
      <c r="G59" s="546"/>
      <c r="H59" s="546"/>
      <c r="I59" s="64"/>
      <c r="J59" s="475">
        <f>J90</f>
        <v>0</v>
      </c>
      <c r="K59" s="547"/>
    </row>
    <row r="60" spans="1:47" s="8" customFormat="1" ht="19.899999999999999" customHeight="1" x14ac:dyDescent="0.3">
      <c r="A60" s="542"/>
      <c r="B60" s="543"/>
      <c r="C60" s="544"/>
      <c r="D60" s="545" t="s">
        <v>1317</v>
      </c>
      <c r="E60" s="546"/>
      <c r="F60" s="546"/>
      <c r="G60" s="546"/>
      <c r="H60" s="546"/>
      <c r="I60" s="64"/>
      <c r="J60" s="475">
        <f>J92</f>
        <v>0</v>
      </c>
      <c r="K60" s="547"/>
    </row>
    <row r="61" spans="1:47" s="8" customFormat="1" ht="19.899999999999999" customHeight="1" x14ac:dyDescent="0.3">
      <c r="A61" s="542"/>
      <c r="B61" s="543"/>
      <c r="C61" s="544"/>
      <c r="D61" s="545" t="s">
        <v>1318</v>
      </c>
      <c r="E61" s="546"/>
      <c r="F61" s="546"/>
      <c r="G61" s="546"/>
      <c r="H61" s="546"/>
      <c r="I61" s="64"/>
      <c r="J61" s="475">
        <f>J94</f>
        <v>0</v>
      </c>
      <c r="K61" s="547"/>
    </row>
    <row r="62" spans="1:47" s="8" customFormat="1" ht="19.899999999999999" customHeight="1" x14ac:dyDescent="0.3">
      <c r="A62" s="542"/>
      <c r="B62" s="543"/>
      <c r="C62" s="544"/>
      <c r="D62" s="545" t="s">
        <v>1319</v>
      </c>
      <c r="E62" s="546"/>
      <c r="F62" s="546"/>
      <c r="G62" s="546"/>
      <c r="H62" s="546"/>
      <c r="I62" s="64"/>
      <c r="J62" s="475">
        <f>J96</f>
        <v>0</v>
      </c>
      <c r="K62" s="547"/>
    </row>
    <row r="63" spans="1:47" s="8" customFormat="1" ht="19.899999999999999" customHeight="1" x14ac:dyDescent="0.3">
      <c r="A63" s="542"/>
      <c r="B63" s="543"/>
      <c r="C63" s="544"/>
      <c r="D63" s="545"/>
      <c r="E63" s="546"/>
      <c r="F63" s="546"/>
      <c r="G63" s="546"/>
      <c r="H63" s="546"/>
      <c r="I63" s="64"/>
      <c r="J63" s="475"/>
      <c r="K63" s="547"/>
    </row>
    <row r="64" spans="1:47" s="8" customFormat="1" ht="19.899999999999999" customHeight="1" x14ac:dyDescent="0.3">
      <c r="A64" s="542"/>
      <c r="B64" s="543"/>
      <c r="C64" s="544"/>
      <c r="D64" s="545"/>
      <c r="E64" s="546"/>
      <c r="F64" s="546"/>
      <c r="G64" s="546"/>
      <c r="H64" s="546"/>
      <c r="I64" s="64"/>
      <c r="J64" s="475"/>
      <c r="K64" s="547"/>
    </row>
    <row r="65" spans="1:12" s="8" customFormat="1" ht="19.899999999999999" customHeight="1" x14ac:dyDescent="0.3">
      <c r="A65" s="542"/>
      <c r="B65" s="543"/>
      <c r="C65" s="544"/>
      <c r="D65" s="545"/>
      <c r="E65" s="546"/>
      <c r="F65" s="546"/>
      <c r="G65" s="546"/>
      <c r="H65" s="546"/>
      <c r="I65" s="64"/>
      <c r="J65" s="475"/>
      <c r="K65" s="547"/>
    </row>
    <row r="66" spans="1:12" s="8" customFormat="1" ht="19.899999999999999" customHeight="1" x14ac:dyDescent="0.3">
      <c r="A66" s="542"/>
      <c r="B66" s="543"/>
      <c r="C66" s="544"/>
      <c r="D66" s="545"/>
      <c r="E66" s="546"/>
      <c r="F66" s="546"/>
      <c r="G66" s="546"/>
      <c r="H66" s="546"/>
      <c r="I66" s="64"/>
      <c r="J66" s="475"/>
      <c r="K66" s="547"/>
    </row>
    <row r="67" spans="1:12" s="1" customFormat="1" ht="21.75" customHeight="1" x14ac:dyDescent="0.3">
      <c r="A67" s="502"/>
      <c r="B67" s="503"/>
      <c r="C67" s="504"/>
      <c r="D67" s="504"/>
      <c r="E67" s="504"/>
      <c r="F67" s="504"/>
      <c r="G67" s="504"/>
      <c r="H67" s="504"/>
      <c r="I67" s="52"/>
      <c r="J67" s="52"/>
      <c r="K67" s="505"/>
    </row>
    <row r="68" spans="1:12" s="1" customFormat="1" ht="6.95" customHeight="1" x14ac:dyDescent="0.3">
      <c r="A68" s="502"/>
      <c r="B68" s="527"/>
      <c r="C68" s="528"/>
      <c r="D68" s="528"/>
      <c r="E68" s="528"/>
      <c r="F68" s="528"/>
      <c r="G68" s="528"/>
      <c r="H68" s="528"/>
      <c r="I68" s="60"/>
      <c r="J68" s="60"/>
      <c r="K68" s="529"/>
    </row>
    <row r="72" spans="1:12" s="1" customFormat="1" ht="6.95" customHeight="1" x14ac:dyDescent="0.3">
      <c r="A72" s="502"/>
      <c r="B72" s="530"/>
      <c r="C72" s="531"/>
      <c r="D72" s="531"/>
      <c r="E72" s="531"/>
      <c r="F72" s="531"/>
      <c r="G72" s="531"/>
      <c r="H72" s="531"/>
      <c r="I72" s="61"/>
      <c r="J72" s="61"/>
      <c r="K72" s="531"/>
      <c r="L72" s="21"/>
    </row>
    <row r="73" spans="1:12" s="1" customFormat="1" ht="36.950000000000003" customHeight="1" x14ac:dyDescent="0.3">
      <c r="A73" s="502"/>
      <c r="B73" s="503"/>
      <c r="C73" s="548" t="s">
        <v>177</v>
      </c>
      <c r="D73" s="502"/>
      <c r="E73" s="502"/>
      <c r="F73" s="502"/>
      <c r="G73" s="502"/>
      <c r="H73" s="502"/>
      <c r="I73" s="476"/>
      <c r="J73" s="476"/>
      <c r="K73" s="502"/>
      <c r="L73" s="21"/>
    </row>
    <row r="74" spans="1:12" s="1" customFormat="1" ht="6.95" customHeight="1" x14ac:dyDescent="0.3">
      <c r="A74" s="502"/>
      <c r="B74" s="503"/>
      <c r="C74" s="502"/>
      <c r="D74" s="502"/>
      <c r="E74" s="502"/>
      <c r="F74" s="502"/>
      <c r="G74" s="502"/>
      <c r="H74" s="502"/>
      <c r="I74" s="476"/>
      <c r="J74" s="476"/>
      <c r="K74" s="502"/>
      <c r="L74" s="21"/>
    </row>
    <row r="75" spans="1:12" s="1" customFormat="1" ht="14.45" customHeight="1" x14ac:dyDescent="0.3">
      <c r="A75" s="502"/>
      <c r="B75" s="503"/>
      <c r="C75" s="549" t="s">
        <v>18</v>
      </c>
      <c r="D75" s="502"/>
      <c r="E75" s="502"/>
      <c r="F75" s="502"/>
      <c r="G75" s="502"/>
      <c r="H75" s="502"/>
      <c r="I75" s="476"/>
      <c r="J75" s="476"/>
      <c r="K75" s="502"/>
      <c r="L75" s="21"/>
    </row>
    <row r="76" spans="1:12" s="1" customFormat="1" ht="22.5" customHeight="1" x14ac:dyDescent="0.3">
      <c r="A76" s="502"/>
      <c r="B76" s="503"/>
      <c r="C76" s="502"/>
      <c r="D76" s="502"/>
      <c r="E76" s="962" t="str">
        <f>E7</f>
        <v>Vybudování učebny praktického vyučování, Čáslavská 205, Chrudim</v>
      </c>
      <c r="F76" s="931"/>
      <c r="G76" s="931"/>
      <c r="H76" s="931"/>
      <c r="I76" s="476"/>
      <c r="J76" s="476"/>
      <c r="K76" s="502"/>
      <c r="L76" s="21"/>
    </row>
    <row r="77" spans="1:12" s="1" customFormat="1" ht="14.45" customHeight="1" x14ac:dyDescent="0.3">
      <c r="A77" s="502"/>
      <c r="B77" s="503"/>
      <c r="C77" s="549" t="s">
        <v>106</v>
      </c>
      <c r="D77" s="502"/>
      <c r="E77" s="502"/>
      <c r="F77" s="502"/>
      <c r="G77" s="502"/>
      <c r="H77" s="502"/>
      <c r="I77" s="476"/>
      <c r="J77" s="476"/>
      <c r="K77" s="502"/>
      <c r="L77" s="21"/>
    </row>
    <row r="78" spans="1:12" s="1" customFormat="1" ht="23.25" customHeight="1" x14ac:dyDescent="0.3">
      <c r="A78" s="502"/>
      <c r="B78" s="503"/>
      <c r="C78" s="502"/>
      <c r="D78" s="502"/>
      <c r="E78" s="928" t="str">
        <f>E9</f>
        <v>2 - Ostatní a vedlejší náklady</v>
      </c>
      <c r="F78" s="931"/>
      <c r="G78" s="931"/>
      <c r="H78" s="931"/>
      <c r="I78" s="476"/>
      <c r="J78" s="476"/>
      <c r="K78" s="502"/>
      <c r="L78" s="21"/>
    </row>
    <row r="79" spans="1:12" s="1" customFormat="1" ht="6.95" customHeight="1" x14ac:dyDescent="0.3">
      <c r="A79" s="502"/>
      <c r="B79" s="503"/>
      <c r="C79" s="502"/>
      <c r="D79" s="502"/>
      <c r="E79" s="502"/>
      <c r="F79" s="502"/>
      <c r="G79" s="502"/>
      <c r="H79" s="502"/>
      <c r="I79" s="476"/>
      <c r="J79" s="476"/>
      <c r="K79" s="502"/>
      <c r="L79" s="21"/>
    </row>
    <row r="80" spans="1:12" s="1" customFormat="1" ht="18" customHeight="1" x14ac:dyDescent="0.3">
      <c r="A80" s="502"/>
      <c r="B80" s="503"/>
      <c r="C80" s="549" t="s">
        <v>23</v>
      </c>
      <c r="D80" s="502"/>
      <c r="E80" s="502"/>
      <c r="F80" s="551" t="str">
        <f>F12</f>
        <v>Chrudim</v>
      </c>
      <c r="G80" s="502"/>
      <c r="H80" s="502"/>
      <c r="I80" s="65" t="s">
        <v>25</v>
      </c>
      <c r="J80" s="477" t="str">
        <f>IF(J12="","",J12)</f>
        <v>07.12.2016</v>
      </c>
      <c r="K80" s="502"/>
      <c r="L80" s="21"/>
    </row>
    <row r="81" spans="1:65" s="1" customFormat="1" ht="6.95" customHeight="1" x14ac:dyDescent="0.3">
      <c r="A81" s="502"/>
      <c r="B81" s="503"/>
      <c r="C81" s="502"/>
      <c r="D81" s="502"/>
      <c r="E81" s="502"/>
      <c r="F81" s="502"/>
      <c r="G81" s="502"/>
      <c r="H81" s="502"/>
      <c r="I81" s="476"/>
      <c r="J81" s="476"/>
      <c r="K81" s="502"/>
      <c r="L81" s="21"/>
    </row>
    <row r="82" spans="1:65" s="1" customFormat="1" ht="15" x14ac:dyDescent="0.3">
      <c r="A82" s="502"/>
      <c r="B82" s="503"/>
      <c r="C82" s="549" t="s">
        <v>33</v>
      </c>
      <c r="D82" s="502"/>
      <c r="E82" s="502"/>
      <c r="F82" s="551" t="str">
        <f>E15</f>
        <v>SOŠ a SOU Obchodu a služeb, Čáslavská 205, Chrudim</v>
      </c>
      <c r="G82" s="502"/>
      <c r="H82" s="502"/>
      <c r="I82" s="65" t="s">
        <v>39</v>
      </c>
      <c r="J82" s="478" t="str">
        <f>E21</f>
        <v>Projekce CZ s.r.o., Tovární 290, Chrudim</v>
      </c>
      <c r="K82" s="502"/>
      <c r="L82" s="21"/>
    </row>
    <row r="83" spans="1:65" s="1" customFormat="1" ht="14.45" customHeight="1" x14ac:dyDescent="0.3">
      <c r="A83" s="502"/>
      <c r="B83" s="503"/>
      <c r="C83" s="549" t="s">
        <v>37</v>
      </c>
      <c r="D83" s="502"/>
      <c r="E83" s="502"/>
      <c r="F83" s="551" t="str">
        <f>IF(E18="","",E18)</f>
        <v/>
      </c>
      <c r="G83" s="502"/>
      <c r="H83" s="502"/>
      <c r="I83" s="476"/>
      <c r="J83" s="476"/>
      <c r="K83" s="502"/>
      <c r="L83" s="21"/>
    </row>
    <row r="84" spans="1:65" s="1" customFormat="1" ht="10.35" customHeight="1" x14ac:dyDescent="0.3">
      <c r="A84" s="502"/>
      <c r="B84" s="503"/>
      <c r="C84" s="502"/>
      <c r="D84" s="502"/>
      <c r="E84" s="502"/>
      <c r="F84" s="502"/>
      <c r="G84" s="502"/>
      <c r="H84" s="502"/>
      <c r="I84" s="476"/>
      <c r="J84" s="476"/>
      <c r="K84" s="502"/>
      <c r="L84" s="21"/>
    </row>
    <row r="85" spans="1:65" s="9" customFormat="1" ht="29.25" customHeight="1" x14ac:dyDescent="0.3">
      <c r="A85" s="552"/>
      <c r="B85" s="553"/>
      <c r="C85" s="554" t="s">
        <v>178</v>
      </c>
      <c r="D85" s="555" t="s">
        <v>62</v>
      </c>
      <c r="E85" s="555" t="s">
        <v>58</v>
      </c>
      <c r="F85" s="555" t="s">
        <v>179</v>
      </c>
      <c r="G85" s="555" t="s">
        <v>180</v>
      </c>
      <c r="H85" s="555" t="s">
        <v>181</v>
      </c>
      <c r="I85" s="67" t="s">
        <v>182</v>
      </c>
      <c r="J85" s="479" t="s">
        <v>145</v>
      </c>
      <c r="K85" s="556" t="s">
        <v>183</v>
      </c>
      <c r="L85" s="66"/>
      <c r="M85" s="29" t="s">
        <v>184</v>
      </c>
      <c r="N85" s="30" t="s">
        <v>47</v>
      </c>
      <c r="O85" s="30" t="s">
        <v>185</v>
      </c>
      <c r="P85" s="30" t="s">
        <v>186</v>
      </c>
      <c r="Q85" s="30" t="s">
        <v>187</v>
      </c>
      <c r="R85" s="30" t="s">
        <v>188</v>
      </c>
      <c r="S85" s="30" t="s">
        <v>189</v>
      </c>
      <c r="T85" s="31" t="s">
        <v>190</v>
      </c>
    </row>
    <row r="86" spans="1:65" s="1" customFormat="1" ht="29.25" customHeight="1" x14ac:dyDescent="0.35">
      <c r="A86" s="502"/>
      <c r="B86" s="503"/>
      <c r="C86" s="557" t="s">
        <v>146</v>
      </c>
      <c r="D86" s="502"/>
      <c r="E86" s="502"/>
      <c r="F86" s="502"/>
      <c r="G86" s="502"/>
      <c r="H86" s="502"/>
      <c r="I86" s="476"/>
      <c r="J86" s="480">
        <f>BK86</f>
        <v>0</v>
      </c>
      <c r="K86" s="502"/>
      <c r="L86" s="21"/>
      <c r="M86" s="32"/>
      <c r="N86" s="26"/>
      <c r="O86" s="26"/>
      <c r="P86" s="68">
        <f>P87</f>
        <v>0</v>
      </c>
      <c r="Q86" s="26"/>
      <c r="R86" s="68">
        <f>R87</f>
        <v>0</v>
      </c>
      <c r="S86" s="26"/>
      <c r="T86" s="69">
        <f>T87</f>
        <v>0</v>
      </c>
      <c r="AT86" s="17" t="s">
        <v>76</v>
      </c>
      <c r="AU86" s="17" t="s">
        <v>147</v>
      </c>
      <c r="BK86" s="70">
        <f>BK87</f>
        <v>0</v>
      </c>
    </row>
    <row r="87" spans="1:65" s="10" customFormat="1" ht="37.35" customHeight="1" x14ac:dyDescent="0.35">
      <c r="A87" s="558"/>
      <c r="B87" s="559"/>
      <c r="C87" s="558"/>
      <c r="D87" s="560" t="s">
        <v>76</v>
      </c>
      <c r="E87" s="561" t="s">
        <v>1320</v>
      </c>
      <c r="F87" s="561" t="s">
        <v>1321</v>
      </c>
      <c r="G87" s="558"/>
      <c r="H87" s="558"/>
      <c r="I87" s="73"/>
      <c r="J87" s="481">
        <f>BK87</f>
        <v>0</v>
      </c>
      <c r="K87" s="558"/>
      <c r="L87" s="71"/>
      <c r="M87" s="74"/>
      <c r="N87" s="75"/>
      <c r="O87" s="75"/>
      <c r="P87" s="76">
        <f>P88+P90+P92+P94+P96+P98+P100+P102+P104</f>
        <v>0</v>
      </c>
      <c r="Q87" s="75"/>
      <c r="R87" s="76">
        <f>R88+R90+R92+R94+R96+R98+R100+R102+R104</f>
        <v>0</v>
      </c>
      <c r="S87" s="75"/>
      <c r="T87" s="77">
        <f>T88+T90+T92+T94+T96+T98+T100+T102+T104</f>
        <v>0</v>
      </c>
      <c r="AR87" s="72" t="s">
        <v>222</v>
      </c>
      <c r="AT87" s="78" t="s">
        <v>76</v>
      </c>
      <c r="AU87" s="78" t="s">
        <v>77</v>
      </c>
      <c r="AY87" s="72" t="s">
        <v>193</v>
      </c>
      <c r="BK87" s="79">
        <f>BK88+BK90+BK92+BK94+BK96+BK98+BK100+BK102+BK104</f>
        <v>0</v>
      </c>
    </row>
    <row r="88" spans="1:65" s="10" customFormat="1" ht="19.899999999999999" customHeight="1" x14ac:dyDescent="0.3">
      <c r="A88" s="558"/>
      <c r="B88" s="559"/>
      <c r="C88" s="558"/>
      <c r="D88" s="562" t="s">
        <v>76</v>
      </c>
      <c r="E88" s="563" t="s">
        <v>1322</v>
      </c>
      <c r="F88" s="563" t="s">
        <v>1323</v>
      </c>
      <c r="G88" s="558"/>
      <c r="H88" s="558"/>
      <c r="I88" s="73"/>
      <c r="J88" s="482">
        <f>BK88</f>
        <v>0</v>
      </c>
      <c r="K88" s="558"/>
      <c r="L88" s="71"/>
      <c r="M88" s="74"/>
      <c r="N88" s="75"/>
      <c r="O88" s="75"/>
      <c r="P88" s="76">
        <f>P89</f>
        <v>0</v>
      </c>
      <c r="Q88" s="75"/>
      <c r="R88" s="76">
        <f>R89</f>
        <v>0</v>
      </c>
      <c r="S88" s="75"/>
      <c r="T88" s="77">
        <f>T89</f>
        <v>0</v>
      </c>
      <c r="AR88" s="72" t="s">
        <v>222</v>
      </c>
      <c r="AT88" s="78" t="s">
        <v>76</v>
      </c>
      <c r="AU88" s="78" t="s">
        <v>9</v>
      </c>
      <c r="AY88" s="72" t="s">
        <v>193</v>
      </c>
      <c r="BK88" s="79">
        <f>BK89</f>
        <v>0</v>
      </c>
    </row>
    <row r="89" spans="1:65" s="1" customFormat="1" ht="82.5" customHeight="1" x14ac:dyDescent="0.3">
      <c r="A89" s="502"/>
      <c r="B89" s="503"/>
      <c r="C89" s="564" t="s">
        <v>9</v>
      </c>
      <c r="D89" s="564" t="s">
        <v>195</v>
      </c>
      <c r="E89" s="565" t="s">
        <v>1324</v>
      </c>
      <c r="F89" s="566" t="s">
        <v>2199</v>
      </c>
      <c r="G89" s="567" t="s">
        <v>1325</v>
      </c>
      <c r="H89" s="568">
        <v>1</v>
      </c>
      <c r="I89" s="80"/>
      <c r="J89" s="81">
        <f>ROUND(I89*H89,0)</f>
        <v>0</v>
      </c>
      <c r="K89" s="569" t="s">
        <v>199</v>
      </c>
      <c r="L89" s="21"/>
      <c r="M89" s="82" t="s">
        <v>3</v>
      </c>
      <c r="N89" s="83" t="s">
        <v>48</v>
      </c>
      <c r="O89" s="22"/>
      <c r="P89" s="84">
        <f>O89*H89</f>
        <v>0</v>
      </c>
      <c r="Q89" s="84">
        <v>0</v>
      </c>
      <c r="R89" s="84">
        <f>Q89*H89</f>
        <v>0</v>
      </c>
      <c r="S89" s="84">
        <v>0</v>
      </c>
      <c r="T89" s="85">
        <f>S89*H89</f>
        <v>0</v>
      </c>
      <c r="AR89" s="17" t="s">
        <v>1326</v>
      </c>
      <c r="AT89" s="17" t="s">
        <v>195</v>
      </c>
      <c r="AU89" s="17" t="s">
        <v>84</v>
      </c>
      <c r="AY89" s="17" t="s">
        <v>193</v>
      </c>
      <c r="BE89" s="86">
        <f>IF(N89="základní",J89,0)</f>
        <v>0</v>
      </c>
      <c r="BF89" s="86">
        <f>IF(N89="snížená",J89,0)</f>
        <v>0</v>
      </c>
      <c r="BG89" s="86">
        <f>IF(N89="zákl. přenesená",J89,0)</f>
        <v>0</v>
      </c>
      <c r="BH89" s="86">
        <f>IF(N89="sníž. přenesená",J89,0)</f>
        <v>0</v>
      </c>
      <c r="BI89" s="86">
        <f>IF(N89="nulová",J89,0)</f>
        <v>0</v>
      </c>
      <c r="BJ89" s="17" t="s">
        <v>9</v>
      </c>
      <c r="BK89" s="86">
        <f>ROUND(I89*H89,0)</f>
        <v>0</v>
      </c>
      <c r="BL89" s="17" t="s">
        <v>1326</v>
      </c>
      <c r="BM89" s="17" t="s">
        <v>1327</v>
      </c>
    </row>
    <row r="90" spans="1:65" s="10" customFormat="1" ht="29.85" customHeight="1" x14ac:dyDescent="0.3">
      <c r="A90" s="558"/>
      <c r="B90" s="559"/>
      <c r="C90" s="558"/>
      <c r="D90" s="562" t="s">
        <v>76</v>
      </c>
      <c r="E90" s="563" t="s">
        <v>1328</v>
      </c>
      <c r="F90" s="563" t="s">
        <v>1329</v>
      </c>
      <c r="G90" s="558"/>
      <c r="H90" s="558"/>
      <c r="I90" s="73"/>
      <c r="J90" s="482">
        <f>BK90</f>
        <v>0</v>
      </c>
      <c r="K90" s="558"/>
      <c r="L90" s="71"/>
      <c r="M90" s="74"/>
      <c r="N90" s="75"/>
      <c r="O90" s="75"/>
      <c r="P90" s="76">
        <f>P91</f>
        <v>0</v>
      </c>
      <c r="Q90" s="75"/>
      <c r="R90" s="76">
        <f>R91</f>
        <v>0</v>
      </c>
      <c r="S90" s="75"/>
      <c r="T90" s="77">
        <f>T91</f>
        <v>0</v>
      </c>
      <c r="AR90" s="72" t="s">
        <v>222</v>
      </c>
      <c r="AT90" s="78" t="s">
        <v>76</v>
      </c>
      <c r="AU90" s="78" t="s">
        <v>9</v>
      </c>
      <c r="AY90" s="72" t="s">
        <v>193</v>
      </c>
      <c r="BK90" s="79">
        <f>BK91</f>
        <v>0</v>
      </c>
    </row>
    <row r="91" spans="1:65" s="1" customFormat="1" ht="44.25" customHeight="1" x14ac:dyDescent="0.3">
      <c r="A91" s="502"/>
      <c r="B91" s="503"/>
      <c r="C91" s="564" t="s">
        <v>84</v>
      </c>
      <c r="D91" s="564" t="s">
        <v>195</v>
      </c>
      <c r="E91" s="565" t="s">
        <v>1330</v>
      </c>
      <c r="F91" s="569" t="s">
        <v>1331</v>
      </c>
      <c r="G91" s="567" t="s">
        <v>1325</v>
      </c>
      <c r="H91" s="568">
        <v>1</v>
      </c>
      <c r="I91" s="80"/>
      <c r="J91" s="81">
        <f>ROUND(I91*H91,0)</f>
        <v>0</v>
      </c>
      <c r="K91" s="569" t="s">
        <v>199</v>
      </c>
      <c r="L91" s="21"/>
      <c r="M91" s="82" t="s">
        <v>3</v>
      </c>
      <c r="N91" s="83" t="s">
        <v>48</v>
      </c>
      <c r="O91" s="22"/>
      <c r="P91" s="84">
        <f>O91*H91</f>
        <v>0</v>
      </c>
      <c r="Q91" s="84">
        <v>0</v>
      </c>
      <c r="R91" s="84">
        <f>Q91*H91</f>
        <v>0</v>
      </c>
      <c r="S91" s="84">
        <v>0</v>
      </c>
      <c r="T91" s="85">
        <f>S91*H91</f>
        <v>0</v>
      </c>
      <c r="AR91" s="17" t="s">
        <v>1326</v>
      </c>
      <c r="AT91" s="17" t="s">
        <v>195</v>
      </c>
      <c r="AU91" s="17" t="s">
        <v>84</v>
      </c>
      <c r="AY91" s="17" t="s">
        <v>193</v>
      </c>
      <c r="BE91" s="86">
        <f>IF(N91="základní",J91,0)</f>
        <v>0</v>
      </c>
      <c r="BF91" s="86">
        <f>IF(N91="snížená",J91,0)</f>
        <v>0</v>
      </c>
      <c r="BG91" s="86">
        <f>IF(N91="zákl. přenesená",J91,0)</f>
        <v>0</v>
      </c>
      <c r="BH91" s="86">
        <f>IF(N91="sníž. přenesená",J91,0)</f>
        <v>0</v>
      </c>
      <c r="BI91" s="86">
        <f>IF(N91="nulová",J91,0)</f>
        <v>0</v>
      </c>
      <c r="BJ91" s="17" t="s">
        <v>9</v>
      </c>
      <c r="BK91" s="86">
        <f>ROUND(I91*H91,0)</f>
        <v>0</v>
      </c>
      <c r="BL91" s="17" t="s">
        <v>1326</v>
      </c>
      <c r="BM91" s="17" t="s">
        <v>1332</v>
      </c>
    </row>
    <row r="92" spans="1:65" s="10" customFormat="1" ht="29.85" customHeight="1" x14ac:dyDescent="0.3">
      <c r="A92" s="558"/>
      <c r="B92" s="559"/>
      <c r="C92" s="558"/>
      <c r="D92" s="562" t="s">
        <v>76</v>
      </c>
      <c r="E92" s="563" t="s">
        <v>1333</v>
      </c>
      <c r="F92" s="563" t="s">
        <v>1334</v>
      </c>
      <c r="G92" s="558"/>
      <c r="H92" s="558"/>
      <c r="I92" s="73"/>
      <c r="J92" s="482">
        <f>BK92</f>
        <v>0</v>
      </c>
      <c r="K92" s="558"/>
      <c r="L92" s="71"/>
      <c r="M92" s="74"/>
      <c r="N92" s="75"/>
      <c r="O92" s="75"/>
      <c r="P92" s="76">
        <f>P93</f>
        <v>0</v>
      </c>
      <c r="Q92" s="75"/>
      <c r="R92" s="76">
        <f>R93</f>
        <v>0</v>
      </c>
      <c r="S92" s="75"/>
      <c r="T92" s="77">
        <f>T93</f>
        <v>0</v>
      </c>
      <c r="AR92" s="72" t="s">
        <v>222</v>
      </c>
      <c r="AT92" s="78" t="s">
        <v>76</v>
      </c>
      <c r="AU92" s="78" t="s">
        <v>9</v>
      </c>
      <c r="AY92" s="72" t="s">
        <v>193</v>
      </c>
      <c r="BK92" s="79">
        <f>BK93</f>
        <v>0</v>
      </c>
    </row>
    <row r="93" spans="1:65" s="1" customFormat="1" ht="84" customHeight="1" x14ac:dyDescent="0.3">
      <c r="A93" s="502"/>
      <c r="B93" s="503"/>
      <c r="C93" s="564" t="s">
        <v>205</v>
      </c>
      <c r="D93" s="564" t="s">
        <v>195</v>
      </c>
      <c r="E93" s="565" t="s">
        <v>1335</v>
      </c>
      <c r="F93" s="566" t="s">
        <v>2200</v>
      </c>
      <c r="G93" s="567" t="s">
        <v>1325</v>
      </c>
      <c r="H93" s="568">
        <v>1</v>
      </c>
      <c r="I93" s="80"/>
      <c r="J93" s="81">
        <f>ROUND(I93*H93,0)</f>
        <v>0</v>
      </c>
      <c r="K93" s="569" t="s">
        <v>199</v>
      </c>
      <c r="L93" s="21"/>
      <c r="M93" s="82" t="s">
        <v>3</v>
      </c>
      <c r="N93" s="83" t="s">
        <v>48</v>
      </c>
      <c r="O93" s="22"/>
      <c r="P93" s="84">
        <f>O93*H93</f>
        <v>0</v>
      </c>
      <c r="Q93" s="84">
        <v>0</v>
      </c>
      <c r="R93" s="84">
        <f>Q93*H93</f>
        <v>0</v>
      </c>
      <c r="S93" s="84">
        <v>0</v>
      </c>
      <c r="T93" s="85">
        <f>S93*H93</f>
        <v>0</v>
      </c>
      <c r="AR93" s="17" t="s">
        <v>1326</v>
      </c>
      <c r="AT93" s="17" t="s">
        <v>195</v>
      </c>
      <c r="AU93" s="17" t="s">
        <v>84</v>
      </c>
      <c r="AY93" s="17" t="s">
        <v>193</v>
      </c>
      <c r="BE93" s="86">
        <f>IF(N93="základní",J93,0)</f>
        <v>0</v>
      </c>
      <c r="BF93" s="86">
        <f>IF(N93="snížená",J93,0)</f>
        <v>0</v>
      </c>
      <c r="BG93" s="86">
        <f>IF(N93="zákl. přenesená",J93,0)</f>
        <v>0</v>
      </c>
      <c r="BH93" s="86">
        <f>IF(N93="sníž. přenesená",J93,0)</f>
        <v>0</v>
      </c>
      <c r="BI93" s="86">
        <f>IF(N93="nulová",J93,0)</f>
        <v>0</v>
      </c>
      <c r="BJ93" s="17" t="s">
        <v>9</v>
      </c>
      <c r="BK93" s="86">
        <f>ROUND(I93*H93,0)</f>
        <v>0</v>
      </c>
      <c r="BL93" s="17" t="s">
        <v>1326</v>
      </c>
      <c r="BM93" s="17" t="s">
        <v>1336</v>
      </c>
    </row>
    <row r="94" spans="1:65" s="10" customFormat="1" ht="29.85" customHeight="1" x14ac:dyDescent="0.3">
      <c r="A94" s="558"/>
      <c r="B94" s="559"/>
      <c r="C94" s="558"/>
      <c r="D94" s="562" t="s">
        <v>76</v>
      </c>
      <c r="E94" s="563" t="s">
        <v>1337</v>
      </c>
      <c r="F94" s="563" t="s">
        <v>1338</v>
      </c>
      <c r="G94" s="558"/>
      <c r="H94" s="558"/>
      <c r="I94" s="73"/>
      <c r="J94" s="482">
        <f>BK94</f>
        <v>0</v>
      </c>
      <c r="K94" s="558"/>
      <c r="L94" s="71"/>
      <c r="M94" s="74"/>
      <c r="N94" s="75"/>
      <c r="O94" s="75"/>
      <c r="P94" s="76">
        <f>P95</f>
        <v>0</v>
      </c>
      <c r="Q94" s="75"/>
      <c r="R94" s="76">
        <f>R95</f>
        <v>0</v>
      </c>
      <c r="S94" s="75"/>
      <c r="T94" s="77">
        <f>T95</f>
        <v>0</v>
      </c>
      <c r="AR94" s="72" t="s">
        <v>222</v>
      </c>
      <c r="AT94" s="78" t="s">
        <v>76</v>
      </c>
      <c r="AU94" s="78" t="s">
        <v>9</v>
      </c>
      <c r="AY94" s="72" t="s">
        <v>193</v>
      </c>
      <c r="BK94" s="79">
        <f>BK95</f>
        <v>0</v>
      </c>
    </row>
    <row r="95" spans="1:65" s="1" customFormat="1" ht="44.25" customHeight="1" x14ac:dyDescent="0.3">
      <c r="A95" s="502"/>
      <c r="B95" s="503"/>
      <c r="C95" s="564" t="s">
        <v>200</v>
      </c>
      <c r="D95" s="564" t="s">
        <v>195</v>
      </c>
      <c r="E95" s="565" t="s">
        <v>1339</v>
      </c>
      <c r="F95" s="569" t="s">
        <v>1340</v>
      </c>
      <c r="G95" s="567" t="s">
        <v>1325</v>
      </c>
      <c r="H95" s="568">
        <v>1</v>
      </c>
      <c r="I95" s="80"/>
      <c r="J95" s="81">
        <f>ROUND(I95*H95,0)</f>
        <v>0</v>
      </c>
      <c r="K95" s="569" t="s">
        <v>199</v>
      </c>
      <c r="L95" s="21"/>
      <c r="M95" s="82" t="s">
        <v>3</v>
      </c>
      <c r="N95" s="83" t="s">
        <v>48</v>
      </c>
      <c r="O95" s="22"/>
      <c r="P95" s="84">
        <f>O95*H95</f>
        <v>0</v>
      </c>
      <c r="Q95" s="84">
        <v>0</v>
      </c>
      <c r="R95" s="84">
        <f>Q95*H95</f>
        <v>0</v>
      </c>
      <c r="S95" s="84">
        <v>0</v>
      </c>
      <c r="T95" s="85">
        <f>S95*H95</f>
        <v>0</v>
      </c>
      <c r="AR95" s="17" t="s">
        <v>1326</v>
      </c>
      <c r="AT95" s="17" t="s">
        <v>195</v>
      </c>
      <c r="AU95" s="17" t="s">
        <v>84</v>
      </c>
      <c r="AY95" s="17" t="s">
        <v>193</v>
      </c>
      <c r="BE95" s="86">
        <f>IF(N95="základní",J95,0)</f>
        <v>0</v>
      </c>
      <c r="BF95" s="86">
        <f>IF(N95="snížená",J95,0)</f>
        <v>0</v>
      </c>
      <c r="BG95" s="86">
        <f>IF(N95="zákl. přenesená",J95,0)</f>
        <v>0</v>
      </c>
      <c r="BH95" s="86">
        <f>IF(N95="sníž. přenesená",J95,0)</f>
        <v>0</v>
      </c>
      <c r="BI95" s="86">
        <f>IF(N95="nulová",J95,0)</f>
        <v>0</v>
      </c>
      <c r="BJ95" s="17" t="s">
        <v>9</v>
      </c>
      <c r="BK95" s="86">
        <f>ROUND(I95*H95,0)</f>
        <v>0</v>
      </c>
      <c r="BL95" s="17" t="s">
        <v>1326</v>
      </c>
      <c r="BM95" s="17" t="s">
        <v>1341</v>
      </c>
    </row>
    <row r="96" spans="1:65" s="10" customFormat="1" ht="29.85" customHeight="1" x14ac:dyDescent="0.3">
      <c r="A96" s="558"/>
      <c r="B96" s="559"/>
      <c r="C96" s="558"/>
      <c r="D96" s="562" t="s">
        <v>76</v>
      </c>
      <c r="E96" s="563" t="s">
        <v>1342</v>
      </c>
      <c r="F96" s="563" t="s">
        <v>1343</v>
      </c>
      <c r="G96" s="558"/>
      <c r="H96" s="558"/>
      <c r="I96" s="73"/>
      <c r="J96" s="482">
        <f>BK96</f>
        <v>0</v>
      </c>
      <c r="K96" s="558"/>
      <c r="L96" s="71"/>
      <c r="M96" s="74"/>
      <c r="N96" s="75"/>
      <c r="O96" s="75"/>
      <c r="P96" s="76">
        <f>P97</f>
        <v>0</v>
      </c>
      <c r="Q96" s="75"/>
      <c r="R96" s="76">
        <f>R97</f>
        <v>0</v>
      </c>
      <c r="S96" s="75"/>
      <c r="T96" s="77">
        <f>T97</f>
        <v>0</v>
      </c>
      <c r="AR96" s="72" t="s">
        <v>222</v>
      </c>
      <c r="AT96" s="78" t="s">
        <v>76</v>
      </c>
      <c r="AU96" s="78" t="s">
        <v>9</v>
      </c>
      <c r="AY96" s="72" t="s">
        <v>193</v>
      </c>
      <c r="BK96" s="79">
        <f>BK97</f>
        <v>0</v>
      </c>
    </row>
    <row r="97" spans="1:65" s="1" customFormat="1" ht="129" customHeight="1" x14ac:dyDescent="0.3">
      <c r="A97" s="502"/>
      <c r="B97" s="503"/>
      <c r="C97" s="564" t="s">
        <v>222</v>
      </c>
      <c r="D97" s="564" t="s">
        <v>195</v>
      </c>
      <c r="E97" s="565" t="s">
        <v>1344</v>
      </c>
      <c r="F97" s="566" t="s">
        <v>2201</v>
      </c>
      <c r="G97" s="567" t="s">
        <v>1325</v>
      </c>
      <c r="H97" s="568">
        <v>1</v>
      </c>
      <c r="I97" s="80"/>
      <c r="J97" s="81">
        <f>ROUND(I97*H97,0)</f>
        <v>0</v>
      </c>
      <c r="K97" s="569" t="s">
        <v>199</v>
      </c>
      <c r="L97" s="21"/>
      <c r="M97" s="82" t="s">
        <v>3</v>
      </c>
      <c r="N97" s="83" t="s">
        <v>48</v>
      </c>
      <c r="O97" s="22"/>
      <c r="P97" s="84">
        <f>O97*H97</f>
        <v>0</v>
      </c>
      <c r="Q97" s="84">
        <v>0</v>
      </c>
      <c r="R97" s="84">
        <f>Q97*H97</f>
        <v>0</v>
      </c>
      <c r="S97" s="84">
        <v>0</v>
      </c>
      <c r="T97" s="85">
        <f>S97*H97</f>
        <v>0</v>
      </c>
      <c r="AR97" s="17" t="s">
        <v>1326</v>
      </c>
      <c r="AT97" s="17" t="s">
        <v>195</v>
      </c>
      <c r="AU97" s="17" t="s">
        <v>84</v>
      </c>
      <c r="AY97" s="17" t="s">
        <v>193</v>
      </c>
      <c r="BE97" s="86">
        <f>IF(N97="základní",J97,0)</f>
        <v>0</v>
      </c>
      <c r="BF97" s="86">
        <f>IF(N97="snížená",J97,0)</f>
        <v>0</v>
      </c>
      <c r="BG97" s="86">
        <f>IF(N97="zákl. přenesená",J97,0)</f>
        <v>0</v>
      </c>
      <c r="BH97" s="86">
        <f>IF(N97="sníž. přenesená",J97,0)</f>
        <v>0</v>
      </c>
      <c r="BI97" s="86">
        <f>IF(N97="nulová",J97,0)</f>
        <v>0</v>
      </c>
      <c r="BJ97" s="17" t="s">
        <v>9</v>
      </c>
      <c r="BK97" s="86">
        <f>ROUND(I97*H97,0)</f>
        <v>0</v>
      </c>
      <c r="BL97" s="17" t="s">
        <v>1326</v>
      </c>
      <c r="BM97" s="17" t="s">
        <v>1345</v>
      </c>
    </row>
    <row r="98" spans="1:65" s="10" customFormat="1" ht="29.85" customHeight="1" x14ac:dyDescent="0.3">
      <c r="A98" s="558"/>
      <c r="B98" s="559"/>
      <c r="C98" s="558"/>
      <c r="D98" s="562"/>
      <c r="E98" s="563"/>
      <c r="F98" s="563"/>
      <c r="G98" s="558"/>
      <c r="H98" s="558"/>
      <c r="I98" s="73"/>
      <c r="J98" s="482"/>
      <c r="K98" s="558"/>
      <c r="L98" s="71"/>
      <c r="M98" s="74"/>
      <c r="N98" s="75"/>
      <c r="O98" s="75"/>
      <c r="P98" s="76"/>
      <c r="Q98" s="75"/>
      <c r="R98" s="76"/>
      <c r="S98" s="75"/>
      <c r="T98" s="77"/>
      <c r="AR98" s="72"/>
      <c r="AT98" s="78"/>
      <c r="AU98" s="78"/>
      <c r="AY98" s="72"/>
      <c r="BK98" s="79"/>
    </row>
    <row r="99" spans="1:65" s="1" customFormat="1" ht="22.5" customHeight="1" x14ac:dyDescent="0.3">
      <c r="A99" s="502"/>
      <c r="B99" s="503"/>
      <c r="C99" s="564"/>
      <c r="D99" s="564"/>
      <c r="E99" s="565"/>
      <c r="F99" s="569"/>
      <c r="G99" s="567"/>
      <c r="H99" s="568"/>
      <c r="I99" s="80"/>
      <c r="J99" s="81"/>
      <c r="K99" s="569"/>
      <c r="L99" s="21"/>
      <c r="M99" s="82"/>
      <c r="N99" s="83"/>
      <c r="O99" s="22"/>
      <c r="P99" s="84"/>
      <c r="Q99" s="84"/>
      <c r="R99" s="84"/>
      <c r="S99" s="84"/>
      <c r="T99" s="85"/>
      <c r="AR99" s="17"/>
      <c r="AT99" s="17"/>
      <c r="AU99" s="17"/>
      <c r="AY99" s="17"/>
      <c r="BE99" s="86"/>
      <c r="BF99" s="86"/>
      <c r="BG99" s="86"/>
      <c r="BH99" s="86"/>
      <c r="BI99" s="86"/>
      <c r="BJ99" s="17"/>
      <c r="BK99" s="86"/>
      <c r="BL99" s="17"/>
      <c r="BM99" s="17"/>
    </row>
    <row r="100" spans="1:65" s="10" customFormat="1" ht="29.85" customHeight="1" x14ac:dyDescent="0.3">
      <c r="A100" s="558"/>
      <c r="B100" s="559"/>
      <c r="C100" s="558"/>
      <c r="D100" s="562"/>
      <c r="E100" s="563"/>
      <c r="F100" s="563"/>
      <c r="G100" s="558"/>
      <c r="H100" s="558"/>
      <c r="I100" s="73"/>
      <c r="J100" s="482"/>
      <c r="K100" s="558"/>
      <c r="L100" s="71"/>
      <c r="M100" s="74"/>
      <c r="N100" s="75"/>
      <c r="O100" s="75"/>
      <c r="P100" s="76"/>
      <c r="Q100" s="75"/>
      <c r="R100" s="76"/>
      <c r="S100" s="75"/>
      <c r="T100" s="77"/>
      <c r="AR100" s="72"/>
      <c r="AT100" s="78"/>
      <c r="AU100" s="78"/>
      <c r="AY100" s="72"/>
      <c r="BK100" s="79"/>
    </row>
    <row r="101" spans="1:65" s="1" customFormat="1" ht="22.5" customHeight="1" x14ac:dyDescent="0.3">
      <c r="A101" s="502"/>
      <c r="B101" s="503"/>
      <c r="C101" s="564"/>
      <c r="D101" s="564"/>
      <c r="E101" s="565"/>
      <c r="F101" s="569"/>
      <c r="G101" s="567"/>
      <c r="H101" s="568"/>
      <c r="I101" s="80"/>
      <c r="J101" s="81"/>
      <c r="K101" s="569"/>
      <c r="L101" s="21"/>
      <c r="M101" s="82"/>
      <c r="N101" s="83"/>
      <c r="O101" s="22"/>
      <c r="P101" s="84"/>
      <c r="Q101" s="84"/>
      <c r="R101" s="84"/>
      <c r="S101" s="84"/>
      <c r="T101" s="85"/>
      <c r="AR101" s="17"/>
      <c r="AT101" s="17"/>
      <c r="AU101" s="17"/>
      <c r="AY101" s="17"/>
      <c r="BE101" s="86"/>
      <c r="BF101" s="86"/>
      <c r="BG101" s="86"/>
      <c r="BH101" s="86"/>
      <c r="BI101" s="86"/>
      <c r="BJ101" s="17"/>
      <c r="BK101" s="86"/>
      <c r="BL101" s="17"/>
      <c r="BM101" s="17"/>
    </row>
    <row r="102" spans="1:65" s="10" customFormat="1" ht="29.85" customHeight="1" x14ac:dyDescent="0.3">
      <c r="A102" s="558"/>
      <c r="B102" s="559"/>
      <c r="C102" s="558"/>
      <c r="D102" s="562"/>
      <c r="E102" s="563"/>
      <c r="F102" s="563"/>
      <c r="G102" s="558"/>
      <c r="H102" s="558"/>
      <c r="I102" s="73"/>
      <c r="J102" s="482"/>
      <c r="K102" s="558"/>
      <c r="L102" s="71"/>
      <c r="M102" s="74"/>
      <c r="N102" s="75"/>
      <c r="O102" s="75"/>
      <c r="P102" s="76"/>
      <c r="Q102" s="75"/>
      <c r="R102" s="76"/>
      <c r="S102" s="75"/>
      <c r="T102" s="77"/>
      <c r="AR102" s="72"/>
      <c r="AT102" s="78"/>
      <c r="AU102" s="78"/>
      <c r="AY102" s="72"/>
      <c r="BK102" s="79"/>
    </row>
    <row r="103" spans="1:65" s="1" customFormat="1" ht="22.5" customHeight="1" x14ac:dyDescent="0.3">
      <c r="A103" s="502"/>
      <c r="B103" s="503"/>
      <c r="C103" s="564"/>
      <c r="D103" s="564"/>
      <c r="E103" s="565"/>
      <c r="F103" s="569"/>
      <c r="G103" s="567"/>
      <c r="H103" s="568"/>
      <c r="I103" s="80"/>
      <c r="J103" s="81"/>
      <c r="K103" s="569"/>
      <c r="L103" s="21"/>
      <c r="M103" s="82"/>
      <c r="N103" s="83"/>
      <c r="O103" s="22"/>
      <c r="P103" s="84"/>
      <c r="Q103" s="84"/>
      <c r="R103" s="84"/>
      <c r="S103" s="84"/>
      <c r="T103" s="85"/>
      <c r="AR103" s="17"/>
      <c r="AT103" s="17"/>
      <c r="AU103" s="17"/>
      <c r="AY103" s="17"/>
      <c r="BE103" s="86"/>
      <c r="BF103" s="86"/>
      <c r="BG103" s="86"/>
      <c r="BH103" s="86"/>
      <c r="BI103" s="86"/>
      <c r="BJ103" s="17"/>
      <c r="BK103" s="86"/>
      <c r="BL103" s="17"/>
      <c r="BM103" s="17"/>
    </row>
    <row r="104" spans="1:65" s="10" customFormat="1" ht="29.85" customHeight="1" x14ac:dyDescent="0.3">
      <c r="A104" s="558"/>
      <c r="B104" s="559"/>
      <c r="C104" s="558"/>
      <c r="D104" s="562"/>
      <c r="E104" s="563"/>
      <c r="F104" s="563"/>
      <c r="G104" s="558"/>
      <c r="H104" s="558"/>
      <c r="I104" s="73"/>
      <c r="J104" s="482"/>
      <c r="K104" s="558"/>
      <c r="L104" s="71"/>
      <c r="M104" s="74"/>
      <c r="N104" s="75"/>
      <c r="O104" s="75"/>
      <c r="P104" s="76"/>
      <c r="Q104" s="75"/>
      <c r="R104" s="76"/>
      <c r="S104" s="75"/>
      <c r="T104" s="77"/>
      <c r="AR104" s="72"/>
      <c r="AT104" s="78"/>
      <c r="AU104" s="78"/>
      <c r="AY104" s="72"/>
      <c r="BK104" s="79"/>
    </row>
    <row r="105" spans="1:65" s="1" customFormat="1" ht="22.5" customHeight="1" x14ac:dyDescent="0.3">
      <c r="A105" s="502"/>
      <c r="B105" s="503"/>
      <c r="C105" s="564"/>
      <c r="D105" s="564"/>
      <c r="E105" s="565"/>
      <c r="F105" s="569"/>
      <c r="G105" s="567"/>
      <c r="H105" s="568"/>
      <c r="I105" s="80"/>
      <c r="J105" s="81"/>
      <c r="K105" s="569"/>
      <c r="L105" s="21"/>
      <c r="M105" s="82"/>
      <c r="N105" s="114"/>
      <c r="O105" s="111"/>
      <c r="P105" s="112"/>
      <c r="Q105" s="112"/>
      <c r="R105" s="112"/>
      <c r="S105" s="112"/>
      <c r="T105" s="113"/>
      <c r="AR105" s="17"/>
      <c r="AT105" s="17"/>
      <c r="AU105" s="17"/>
      <c r="AY105" s="17"/>
      <c r="BE105" s="86"/>
      <c r="BF105" s="86"/>
      <c r="BG105" s="86"/>
      <c r="BH105" s="86"/>
      <c r="BI105" s="86"/>
      <c r="BJ105" s="17"/>
      <c r="BK105" s="86"/>
      <c r="BL105" s="17"/>
      <c r="BM105" s="17"/>
    </row>
    <row r="106" spans="1:65" s="1" customFormat="1" ht="6.95" customHeight="1" x14ac:dyDescent="0.3">
      <c r="A106" s="502"/>
      <c r="B106" s="527"/>
      <c r="C106" s="528"/>
      <c r="D106" s="528"/>
      <c r="E106" s="528"/>
      <c r="F106" s="528"/>
      <c r="G106" s="528"/>
      <c r="H106" s="528"/>
      <c r="I106" s="60"/>
      <c r="J106" s="60"/>
      <c r="K106" s="528"/>
      <c r="L106" s="21"/>
    </row>
  </sheetData>
  <sheetProtection password="DE3D" sheet="1" objects="1" scenarios="1"/>
  <autoFilter ref="C85:K85"/>
  <mergeCells count="9">
    <mergeCell ref="E76:H76"/>
    <mergeCell ref="E78:H78"/>
    <mergeCell ref="G1:H1"/>
    <mergeCell ref="L2:V2"/>
    <mergeCell ref="E7:H7"/>
    <mergeCell ref="E9:H9"/>
    <mergeCell ref="E24:H24"/>
    <mergeCell ref="E45:H45"/>
    <mergeCell ref="E47:H47"/>
  </mergeCells>
  <hyperlinks>
    <hyperlink ref="F1:G1" location="C2" tooltip="Krycí list soupisu" display="1) Krycí list soupisu"/>
    <hyperlink ref="G1:H1" location="C54" tooltip="Rekapitulace" display="2) Rekapitulace"/>
    <hyperlink ref="J1" location="C85" tooltip="Soupis prací" display="3) Soupis prací"/>
    <hyperlink ref="L1:V1" location="'Rekapitulace stavby'!C2" tooltip="Rekapitulace stavby" display="Rekapitulace stavby"/>
  </hyperlinks>
  <pageMargins left="0.59055118110236227" right="0.59055118110236227" top="0.59055118110236227" bottom="0.59055118110236227" header="0" footer="0"/>
  <pageSetup paperSize="9" scale="69" fitToHeight="100" orientation="portrait"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CK93"/>
  <sheetViews>
    <sheetView showGridLines="0" view="pageBreakPreview" zoomScaleSheetLayoutView="100" workbookViewId="0">
      <pane ySplit="1" topLeftCell="A2" activePane="bottomLeft" state="frozen"/>
      <selection pane="bottomLeft" activeCell="C93" sqref="C93"/>
    </sheetView>
  </sheetViews>
  <sheetFormatPr defaultRowHeight="13.5" x14ac:dyDescent="0.3"/>
  <cols>
    <col min="1" max="1" width="8.33203125" style="626" customWidth="1"/>
    <col min="2" max="2" width="1.6640625" style="626" customWidth="1"/>
    <col min="3" max="3" width="4.1640625" style="626" customWidth="1"/>
    <col min="4" max="33" width="2.5" style="626" customWidth="1"/>
    <col min="34" max="34" width="3.33203125" style="626" customWidth="1"/>
    <col min="35" max="37" width="2.5" style="626" customWidth="1"/>
    <col min="38" max="38" width="8.33203125" style="626" customWidth="1"/>
    <col min="39" max="39" width="3.33203125" style="626" customWidth="1"/>
    <col min="40" max="40" width="13.33203125" style="626" customWidth="1"/>
    <col min="41" max="41" width="7.5" style="626" customWidth="1"/>
    <col min="42" max="42" width="4.1640625" style="626" customWidth="1"/>
    <col min="43" max="43" width="1.6640625" style="626" customWidth="1"/>
    <col min="44" max="44" width="13.6640625" style="129" customWidth="1"/>
    <col min="45" max="46" width="25.83203125" style="129" hidden="1" customWidth="1"/>
    <col min="47" max="47" width="25" style="129" hidden="1" customWidth="1"/>
    <col min="48" max="52" width="21.6640625" style="129" hidden="1" customWidth="1"/>
    <col min="53" max="53" width="19.1640625" style="129" hidden="1" customWidth="1"/>
    <col min="54" max="54" width="25" style="129" hidden="1" customWidth="1"/>
    <col min="55" max="56" width="19.1640625" style="129" hidden="1" customWidth="1"/>
    <col min="57" max="57" width="66.5" style="129" customWidth="1"/>
    <col min="58" max="70" width="9.33203125" style="129"/>
    <col min="71" max="89" width="9.33203125" style="129" hidden="1" customWidth="1"/>
    <col min="90" max="256" width="9.33203125" style="129"/>
    <col min="257" max="257" width="8.33203125" style="129" customWidth="1"/>
    <col min="258" max="258" width="1.6640625" style="129" customWidth="1"/>
    <col min="259" max="259" width="4.1640625" style="129" customWidth="1"/>
    <col min="260" max="289" width="2.5" style="129" customWidth="1"/>
    <col min="290" max="290" width="3.33203125" style="129" customWidth="1"/>
    <col min="291" max="293" width="2.5" style="129" customWidth="1"/>
    <col min="294" max="294" width="8.33203125" style="129" customWidth="1"/>
    <col min="295" max="295" width="3.33203125" style="129" customWidth="1"/>
    <col min="296" max="296" width="13.33203125" style="129" customWidth="1"/>
    <col min="297" max="297" width="7.5" style="129" customWidth="1"/>
    <col min="298" max="298" width="4.1640625" style="129" customWidth="1"/>
    <col min="299" max="299" width="1.6640625" style="129" customWidth="1"/>
    <col min="300" max="300" width="13.6640625" style="129" customWidth="1"/>
    <col min="301" max="312" width="0" style="129" hidden="1" customWidth="1"/>
    <col min="313" max="313" width="66.5" style="129" customWidth="1"/>
    <col min="314" max="326" width="9.33203125" style="129"/>
    <col min="327" max="345" width="0" style="129" hidden="1" customWidth="1"/>
    <col min="346" max="512" width="9.33203125" style="129"/>
    <col min="513" max="513" width="8.33203125" style="129" customWidth="1"/>
    <col min="514" max="514" width="1.6640625" style="129" customWidth="1"/>
    <col min="515" max="515" width="4.1640625" style="129" customWidth="1"/>
    <col min="516" max="545" width="2.5" style="129" customWidth="1"/>
    <col min="546" max="546" width="3.33203125" style="129" customWidth="1"/>
    <col min="547" max="549" width="2.5" style="129" customWidth="1"/>
    <col min="550" max="550" width="8.33203125" style="129" customWidth="1"/>
    <col min="551" max="551" width="3.33203125" style="129" customWidth="1"/>
    <col min="552" max="552" width="13.33203125" style="129" customWidth="1"/>
    <col min="553" max="553" width="7.5" style="129" customWidth="1"/>
    <col min="554" max="554" width="4.1640625" style="129" customWidth="1"/>
    <col min="555" max="555" width="1.6640625" style="129" customWidth="1"/>
    <col min="556" max="556" width="13.6640625" style="129" customWidth="1"/>
    <col min="557" max="568" width="0" style="129" hidden="1" customWidth="1"/>
    <col min="569" max="569" width="66.5" style="129" customWidth="1"/>
    <col min="570" max="582" width="9.33203125" style="129"/>
    <col min="583" max="601" width="0" style="129" hidden="1" customWidth="1"/>
    <col min="602" max="768" width="9.33203125" style="129"/>
    <col min="769" max="769" width="8.33203125" style="129" customWidth="1"/>
    <col min="770" max="770" width="1.6640625" style="129" customWidth="1"/>
    <col min="771" max="771" width="4.1640625" style="129" customWidth="1"/>
    <col min="772" max="801" width="2.5" style="129" customWidth="1"/>
    <col min="802" max="802" width="3.33203125" style="129" customWidth="1"/>
    <col min="803" max="805" width="2.5" style="129" customWidth="1"/>
    <col min="806" max="806" width="8.33203125" style="129" customWidth="1"/>
    <col min="807" max="807" width="3.33203125" style="129" customWidth="1"/>
    <col min="808" max="808" width="13.33203125" style="129" customWidth="1"/>
    <col min="809" max="809" width="7.5" style="129" customWidth="1"/>
    <col min="810" max="810" width="4.1640625" style="129" customWidth="1"/>
    <col min="811" max="811" width="1.6640625" style="129" customWidth="1"/>
    <col min="812" max="812" width="13.6640625" style="129" customWidth="1"/>
    <col min="813" max="824" width="0" style="129" hidden="1" customWidth="1"/>
    <col min="825" max="825" width="66.5" style="129" customWidth="1"/>
    <col min="826" max="838" width="9.33203125" style="129"/>
    <col min="839" max="857" width="0" style="129" hidden="1" customWidth="1"/>
    <col min="858" max="1024" width="9.33203125" style="129"/>
    <col min="1025" max="1025" width="8.33203125" style="129" customWidth="1"/>
    <col min="1026" max="1026" width="1.6640625" style="129" customWidth="1"/>
    <col min="1027" max="1027" width="4.1640625" style="129" customWidth="1"/>
    <col min="1028" max="1057" width="2.5" style="129" customWidth="1"/>
    <col min="1058" max="1058" width="3.33203125" style="129" customWidth="1"/>
    <col min="1059" max="1061" width="2.5" style="129" customWidth="1"/>
    <col min="1062" max="1062" width="8.33203125" style="129" customWidth="1"/>
    <col min="1063" max="1063" width="3.33203125" style="129" customWidth="1"/>
    <col min="1064" max="1064" width="13.33203125" style="129" customWidth="1"/>
    <col min="1065" max="1065" width="7.5" style="129" customWidth="1"/>
    <col min="1066" max="1066" width="4.1640625" style="129" customWidth="1"/>
    <col min="1067" max="1067" width="1.6640625" style="129" customWidth="1"/>
    <col min="1068" max="1068" width="13.6640625" style="129" customWidth="1"/>
    <col min="1069" max="1080" width="0" style="129" hidden="1" customWidth="1"/>
    <col min="1081" max="1081" width="66.5" style="129" customWidth="1"/>
    <col min="1082" max="1094" width="9.33203125" style="129"/>
    <col min="1095" max="1113" width="0" style="129" hidden="1" customWidth="1"/>
    <col min="1114" max="1280" width="9.33203125" style="129"/>
    <col min="1281" max="1281" width="8.33203125" style="129" customWidth="1"/>
    <col min="1282" max="1282" width="1.6640625" style="129" customWidth="1"/>
    <col min="1283" max="1283" width="4.1640625" style="129" customWidth="1"/>
    <col min="1284" max="1313" width="2.5" style="129" customWidth="1"/>
    <col min="1314" max="1314" width="3.33203125" style="129" customWidth="1"/>
    <col min="1315" max="1317" width="2.5" style="129" customWidth="1"/>
    <col min="1318" max="1318" width="8.33203125" style="129" customWidth="1"/>
    <col min="1319" max="1319" width="3.33203125" style="129" customWidth="1"/>
    <col min="1320" max="1320" width="13.33203125" style="129" customWidth="1"/>
    <col min="1321" max="1321" width="7.5" style="129" customWidth="1"/>
    <col min="1322" max="1322" width="4.1640625" style="129" customWidth="1"/>
    <col min="1323" max="1323" width="1.6640625" style="129" customWidth="1"/>
    <col min="1324" max="1324" width="13.6640625" style="129" customWidth="1"/>
    <col min="1325" max="1336" width="0" style="129" hidden="1" customWidth="1"/>
    <col min="1337" max="1337" width="66.5" style="129" customWidth="1"/>
    <col min="1338" max="1350" width="9.33203125" style="129"/>
    <col min="1351" max="1369" width="0" style="129" hidden="1" customWidth="1"/>
    <col min="1370" max="1536" width="9.33203125" style="129"/>
    <col min="1537" max="1537" width="8.33203125" style="129" customWidth="1"/>
    <col min="1538" max="1538" width="1.6640625" style="129" customWidth="1"/>
    <col min="1539" max="1539" width="4.1640625" style="129" customWidth="1"/>
    <col min="1540" max="1569" width="2.5" style="129" customWidth="1"/>
    <col min="1570" max="1570" width="3.33203125" style="129" customWidth="1"/>
    <col min="1571" max="1573" width="2.5" style="129" customWidth="1"/>
    <col min="1574" max="1574" width="8.33203125" style="129" customWidth="1"/>
    <col min="1575" max="1575" width="3.33203125" style="129" customWidth="1"/>
    <col min="1576" max="1576" width="13.33203125" style="129" customWidth="1"/>
    <col min="1577" max="1577" width="7.5" style="129" customWidth="1"/>
    <col min="1578" max="1578" width="4.1640625" style="129" customWidth="1"/>
    <col min="1579" max="1579" width="1.6640625" style="129" customWidth="1"/>
    <col min="1580" max="1580" width="13.6640625" style="129" customWidth="1"/>
    <col min="1581" max="1592" width="0" style="129" hidden="1" customWidth="1"/>
    <col min="1593" max="1593" width="66.5" style="129" customWidth="1"/>
    <col min="1594" max="1606" width="9.33203125" style="129"/>
    <col min="1607" max="1625" width="0" style="129" hidden="1" customWidth="1"/>
    <col min="1626" max="1792" width="9.33203125" style="129"/>
    <col min="1793" max="1793" width="8.33203125" style="129" customWidth="1"/>
    <col min="1794" max="1794" width="1.6640625" style="129" customWidth="1"/>
    <col min="1795" max="1795" width="4.1640625" style="129" customWidth="1"/>
    <col min="1796" max="1825" width="2.5" style="129" customWidth="1"/>
    <col min="1826" max="1826" width="3.33203125" style="129" customWidth="1"/>
    <col min="1827" max="1829" width="2.5" style="129" customWidth="1"/>
    <col min="1830" max="1830" width="8.33203125" style="129" customWidth="1"/>
    <col min="1831" max="1831" width="3.33203125" style="129" customWidth="1"/>
    <col min="1832" max="1832" width="13.33203125" style="129" customWidth="1"/>
    <col min="1833" max="1833" width="7.5" style="129" customWidth="1"/>
    <col min="1834" max="1834" width="4.1640625" style="129" customWidth="1"/>
    <col min="1835" max="1835" width="1.6640625" style="129" customWidth="1"/>
    <col min="1836" max="1836" width="13.6640625" style="129" customWidth="1"/>
    <col min="1837" max="1848" width="0" style="129" hidden="1" customWidth="1"/>
    <col min="1849" max="1849" width="66.5" style="129" customWidth="1"/>
    <col min="1850" max="1862" width="9.33203125" style="129"/>
    <col min="1863" max="1881" width="0" style="129" hidden="1" customWidth="1"/>
    <col min="1882" max="2048" width="9.33203125" style="129"/>
    <col min="2049" max="2049" width="8.33203125" style="129" customWidth="1"/>
    <col min="2050" max="2050" width="1.6640625" style="129" customWidth="1"/>
    <col min="2051" max="2051" width="4.1640625" style="129" customWidth="1"/>
    <col min="2052" max="2081" width="2.5" style="129" customWidth="1"/>
    <col min="2082" max="2082" width="3.33203125" style="129" customWidth="1"/>
    <col min="2083" max="2085" width="2.5" style="129" customWidth="1"/>
    <col min="2086" max="2086" width="8.33203125" style="129" customWidth="1"/>
    <col min="2087" max="2087" width="3.33203125" style="129" customWidth="1"/>
    <col min="2088" max="2088" width="13.33203125" style="129" customWidth="1"/>
    <col min="2089" max="2089" width="7.5" style="129" customWidth="1"/>
    <col min="2090" max="2090" width="4.1640625" style="129" customWidth="1"/>
    <col min="2091" max="2091" width="1.6640625" style="129" customWidth="1"/>
    <col min="2092" max="2092" width="13.6640625" style="129" customWidth="1"/>
    <col min="2093" max="2104" width="0" style="129" hidden="1" customWidth="1"/>
    <col min="2105" max="2105" width="66.5" style="129" customWidth="1"/>
    <col min="2106" max="2118" width="9.33203125" style="129"/>
    <col min="2119" max="2137" width="0" style="129" hidden="1" customWidth="1"/>
    <col min="2138" max="2304" width="9.33203125" style="129"/>
    <col min="2305" max="2305" width="8.33203125" style="129" customWidth="1"/>
    <col min="2306" max="2306" width="1.6640625" style="129" customWidth="1"/>
    <col min="2307" max="2307" width="4.1640625" style="129" customWidth="1"/>
    <col min="2308" max="2337" width="2.5" style="129" customWidth="1"/>
    <col min="2338" max="2338" width="3.33203125" style="129" customWidth="1"/>
    <col min="2339" max="2341" width="2.5" style="129" customWidth="1"/>
    <col min="2342" max="2342" width="8.33203125" style="129" customWidth="1"/>
    <col min="2343" max="2343" width="3.33203125" style="129" customWidth="1"/>
    <col min="2344" max="2344" width="13.33203125" style="129" customWidth="1"/>
    <col min="2345" max="2345" width="7.5" style="129" customWidth="1"/>
    <col min="2346" max="2346" width="4.1640625" style="129" customWidth="1"/>
    <col min="2347" max="2347" width="1.6640625" style="129" customWidth="1"/>
    <col min="2348" max="2348" width="13.6640625" style="129" customWidth="1"/>
    <col min="2349" max="2360" width="0" style="129" hidden="1" customWidth="1"/>
    <col min="2361" max="2361" width="66.5" style="129" customWidth="1"/>
    <col min="2362" max="2374" width="9.33203125" style="129"/>
    <col min="2375" max="2393" width="0" style="129" hidden="1" customWidth="1"/>
    <col min="2394" max="2560" width="9.33203125" style="129"/>
    <col min="2561" max="2561" width="8.33203125" style="129" customWidth="1"/>
    <col min="2562" max="2562" width="1.6640625" style="129" customWidth="1"/>
    <col min="2563" max="2563" width="4.1640625" style="129" customWidth="1"/>
    <col min="2564" max="2593" width="2.5" style="129" customWidth="1"/>
    <col min="2594" max="2594" width="3.33203125" style="129" customWidth="1"/>
    <col min="2595" max="2597" width="2.5" style="129" customWidth="1"/>
    <col min="2598" max="2598" width="8.33203125" style="129" customWidth="1"/>
    <col min="2599" max="2599" width="3.33203125" style="129" customWidth="1"/>
    <col min="2600" max="2600" width="13.33203125" style="129" customWidth="1"/>
    <col min="2601" max="2601" width="7.5" style="129" customWidth="1"/>
    <col min="2602" max="2602" width="4.1640625" style="129" customWidth="1"/>
    <col min="2603" max="2603" width="1.6640625" style="129" customWidth="1"/>
    <col min="2604" max="2604" width="13.6640625" style="129" customWidth="1"/>
    <col min="2605" max="2616" width="0" style="129" hidden="1" customWidth="1"/>
    <col min="2617" max="2617" width="66.5" style="129" customWidth="1"/>
    <col min="2618" max="2630" width="9.33203125" style="129"/>
    <col min="2631" max="2649" width="0" style="129" hidden="1" customWidth="1"/>
    <col min="2650" max="2816" width="9.33203125" style="129"/>
    <col min="2817" max="2817" width="8.33203125" style="129" customWidth="1"/>
    <col min="2818" max="2818" width="1.6640625" style="129" customWidth="1"/>
    <col min="2819" max="2819" width="4.1640625" style="129" customWidth="1"/>
    <col min="2820" max="2849" width="2.5" style="129" customWidth="1"/>
    <col min="2850" max="2850" width="3.33203125" style="129" customWidth="1"/>
    <col min="2851" max="2853" width="2.5" style="129" customWidth="1"/>
    <col min="2854" max="2854" width="8.33203125" style="129" customWidth="1"/>
    <col min="2855" max="2855" width="3.33203125" style="129" customWidth="1"/>
    <col min="2856" max="2856" width="13.33203125" style="129" customWidth="1"/>
    <col min="2857" max="2857" width="7.5" style="129" customWidth="1"/>
    <col min="2858" max="2858" width="4.1640625" style="129" customWidth="1"/>
    <col min="2859" max="2859" width="1.6640625" style="129" customWidth="1"/>
    <col min="2860" max="2860" width="13.6640625" style="129" customWidth="1"/>
    <col min="2861" max="2872" width="0" style="129" hidden="1" customWidth="1"/>
    <col min="2873" max="2873" width="66.5" style="129" customWidth="1"/>
    <col min="2874" max="2886" width="9.33203125" style="129"/>
    <col min="2887" max="2905" width="0" style="129" hidden="1" customWidth="1"/>
    <col min="2906" max="3072" width="9.33203125" style="129"/>
    <col min="3073" max="3073" width="8.33203125" style="129" customWidth="1"/>
    <col min="3074" max="3074" width="1.6640625" style="129" customWidth="1"/>
    <col min="3075" max="3075" width="4.1640625" style="129" customWidth="1"/>
    <col min="3076" max="3105" width="2.5" style="129" customWidth="1"/>
    <col min="3106" max="3106" width="3.33203125" style="129" customWidth="1"/>
    <col min="3107" max="3109" width="2.5" style="129" customWidth="1"/>
    <col min="3110" max="3110" width="8.33203125" style="129" customWidth="1"/>
    <col min="3111" max="3111" width="3.33203125" style="129" customWidth="1"/>
    <col min="3112" max="3112" width="13.33203125" style="129" customWidth="1"/>
    <col min="3113" max="3113" width="7.5" style="129" customWidth="1"/>
    <col min="3114" max="3114" width="4.1640625" style="129" customWidth="1"/>
    <col min="3115" max="3115" width="1.6640625" style="129" customWidth="1"/>
    <col min="3116" max="3116" width="13.6640625" style="129" customWidth="1"/>
    <col min="3117" max="3128" width="0" style="129" hidden="1" customWidth="1"/>
    <col min="3129" max="3129" width="66.5" style="129" customWidth="1"/>
    <col min="3130" max="3142" width="9.33203125" style="129"/>
    <col min="3143" max="3161" width="0" style="129" hidden="1" customWidth="1"/>
    <col min="3162" max="3328" width="9.33203125" style="129"/>
    <col min="3329" max="3329" width="8.33203125" style="129" customWidth="1"/>
    <col min="3330" max="3330" width="1.6640625" style="129" customWidth="1"/>
    <col min="3331" max="3331" width="4.1640625" style="129" customWidth="1"/>
    <col min="3332" max="3361" width="2.5" style="129" customWidth="1"/>
    <col min="3362" max="3362" width="3.33203125" style="129" customWidth="1"/>
    <col min="3363" max="3365" width="2.5" style="129" customWidth="1"/>
    <col min="3366" max="3366" width="8.33203125" style="129" customWidth="1"/>
    <col min="3367" max="3367" width="3.33203125" style="129" customWidth="1"/>
    <col min="3368" max="3368" width="13.33203125" style="129" customWidth="1"/>
    <col min="3369" max="3369" width="7.5" style="129" customWidth="1"/>
    <col min="3370" max="3370" width="4.1640625" style="129" customWidth="1"/>
    <col min="3371" max="3371" width="1.6640625" style="129" customWidth="1"/>
    <col min="3372" max="3372" width="13.6640625" style="129" customWidth="1"/>
    <col min="3373" max="3384" width="0" style="129" hidden="1" customWidth="1"/>
    <col min="3385" max="3385" width="66.5" style="129" customWidth="1"/>
    <col min="3386" max="3398" width="9.33203125" style="129"/>
    <col min="3399" max="3417" width="0" style="129" hidden="1" customWidth="1"/>
    <col min="3418" max="3584" width="9.33203125" style="129"/>
    <col min="3585" max="3585" width="8.33203125" style="129" customWidth="1"/>
    <col min="3586" max="3586" width="1.6640625" style="129" customWidth="1"/>
    <col min="3587" max="3587" width="4.1640625" style="129" customWidth="1"/>
    <col min="3588" max="3617" width="2.5" style="129" customWidth="1"/>
    <col min="3618" max="3618" width="3.33203125" style="129" customWidth="1"/>
    <col min="3619" max="3621" width="2.5" style="129" customWidth="1"/>
    <col min="3622" max="3622" width="8.33203125" style="129" customWidth="1"/>
    <col min="3623" max="3623" width="3.33203125" style="129" customWidth="1"/>
    <col min="3624" max="3624" width="13.33203125" style="129" customWidth="1"/>
    <col min="3625" max="3625" width="7.5" style="129" customWidth="1"/>
    <col min="3626" max="3626" width="4.1640625" style="129" customWidth="1"/>
    <col min="3627" max="3627" width="1.6640625" style="129" customWidth="1"/>
    <col min="3628" max="3628" width="13.6640625" style="129" customWidth="1"/>
    <col min="3629" max="3640" width="0" style="129" hidden="1" customWidth="1"/>
    <col min="3641" max="3641" width="66.5" style="129" customWidth="1"/>
    <col min="3642" max="3654" width="9.33203125" style="129"/>
    <col min="3655" max="3673" width="0" style="129" hidden="1" customWidth="1"/>
    <col min="3674" max="3840" width="9.33203125" style="129"/>
    <col min="3841" max="3841" width="8.33203125" style="129" customWidth="1"/>
    <col min="3842" max="3842" width="1.6640625" style="129" customWidth="1"/>
    <col min="3843" max="3843" width="4.1640625" style="129" customWidth="1"/>
    <col min="3844" max="3873" width="2.5" style="129" customWidth="1"/>
    <col min="3874" max="3874" width="3.33203125" style="129" customWidth="1"/>
    <col min="3875" max="3877" width="2.5" style="129" customWidth="1"/>
    <col min="3878" max="3878" width="8.33203125" style="129" customWidth="1"/>
    <col min="3879" max="3879" width="3.33203125" style="129" customWidth="1"/>
    <col min="3880" max="3880" width="13.33203125" style="129" customWidth="1"/>
    <col min="3881" max="3881" width="7.5" style="129" customWidth="1"/>
    <col min="3882" max="3882" width="4.1640625" style="129" customWidth="1"/>
    <col min="3883" max="3883" width="1.6640625" style="129" customWidth="1"/>
    <col min="3884" max="3884" width="13.6640625" style="129" customWidth="1"/>
    <col min="3885" max="3896" width="0" style="129" hidden="1" customWidth="1"/>
    <col min="3897" max="3897" width="66.5" style="129" customWidth="1"/>
    <col min="3898" max="3910" width="9.33203125" style="129"/>
    <col min="3911" max="3929" width="0" style="129" hidden="1" customWidth="1"/>
    <col min="3930" max="4096" width="9.33203125" style="129"/>
    <col min="4097" max="4097" width="8.33203125" style="129" customWidth="1"/>
    <col min="4098" max="4098" width="1.6640625" style="129" customWidth="1"/>
    <col min="4099" max="4099" width="4.1640625" style="129" customWidth="1"/>
    <col min="4100" max="4129" width="2.5" style="129" customWidth="1"/>
    <col min="4130" max="4130" width="3.33203125" style="129" customWidth="1"/>
    <col min="4131" max="4133" width="2.5" style="129" customWidth="1"/>
    <col min="4134" max="4134" width="8.33203125" style="129" customWidth="1"/>
    <col min="4135" max="4135" width="3.33203125" style="129" customWidth="1"/>
    <col min="4136" max="4136" width="13.33203125" style="129" customWidth="1"/>
    <col min="4137" max="4137" width="7.5" style="129" customWidth="1"/>
    <col min="4138" max="4138" width="4.1640625" style="129" customWidth="1"/>
    <col min="4139" max="4139" width="1.6640625" style="129" customWidth="1"/>
    <col min="4140" max="4140" width="13.6640625" style="129" customWidth="1"/>
    <col min="4141" max="4152" width="0" style="129" hidden="1" customWidth="1"/>
    <col min="4153" max="4153" width="66.5" style="129" customWidth="1"/>
    <col min="4154" max="4166" width="9.33203125" style="129"/>
    <col min="4167" max="4185" width="0" style="129" hidden="1" customWidth="1"/>
    <col min="4186" max="4352" width="9.33203125" style="129"/>
    <col min="4353" max="4353" width="8.33203125" style="129" customWidth="1"/>
    <col min="4354" max="4354" width="1.6640625" style="129" customWidth="1"/>
    <col min="4355" max="4355" width="4.1640625" style="129" customWidth="1"/>
    <col min="4356" max="4385" width="2.5" style="129" customWidth="1"/>
    <col min="4386" max="4386" width="3.33203125" style="129" customWidth="1"/>
    <col min="4387" max="4389" width="2.5" style="129" customWidth="1"/>
    <col min="4390" max="4390" width="8.33203125" style="129" customWidth="1"/>
    <col min="4391" max="4391" width="3.33203125" style="129" customWidth="1"/>
    <col min="4392" max="4392" width="13.33203125" style="129" customWidth="1"/>
    <col min="4393" max="4393" width="7.5" style="129" customWidth="1"/>
    <col min="4394" max="4394" width="4.1640625" style="129" customWidth="1"/>
    <col min="4395" max="4395" width="1.6640625" style="129" customWidth="1"/>
    <col min="4396" max="4396" width="13.6640625" style="129" customWidth="1"/>
    <col min="4397" max="4408" width="0" style="129" hidden="1" customWidth="1"/>
    <col min="4409" max="4409" width="66.5" style="129" customWidth="1"/>
    <col min="4410" max="4422" width="9.33203125" style="129"/>
    <col min="4423" max="4441" width="0" style="129" hidden="1" customWidth="1"/>
    <col min="4442" max="4608" width="9.33203125" style="129"/>
    <col min="4609" max="4609" width="8.33203125" style="129" customWidth="1"/>
    <col min="4610" max="4610" width="1.6640625" style="129" customWidth="1"/>
    <col min="4611" max="4611" width="4.1640625" style="129" customWidth="1"/>
    <col min="4612" max="4641" width="2.5" style="129" customWidth="1"/>
    <col min="4642" max="4642" width="3.33203125" style="129" customWidth="1"/>
    <col min="4643" max="4645" width="2.5" style="129" customWidth="1"/>
    <col min="4646" max="4646" width="8.33203125" style="129" customWidth="1"/>
    <col min="4647" max="4647" width="3.33203125" style="129" customWidth="1"/>
    <col min="4648" max="4648" width="13.33203125" style="129" customWidth="1"/>
    <col min="4649" max="4649" width="7.5" style="129" customWidth="1"/>
    <col min="4650" max="4650" width="4.1640625" style="129" customWidth="1"/>
    <col min="4651" max="4651" width="1.6640625" style="129" customWidth="1"/>
    <col min="4652" max="4652" width="13.6640625" style="129" customWidth="1"/>
    <col min="4653" max="4664" width="0" style="129" hidden="1" customWidth="1"/>
    <col min="4665" max="4665" width="66.5" style="129" customWidth="1"/>
    <col min="4666" max="4678" width="9.33203125" style="129"/>
    <col min="4679" max="4697" width="0" style="129" hidden="1" customWidth="1"/>
    <col min="4698" max="4864" width="9.33203125" style="129"/>
    <col min="4865" max="4865" width="8.33203125" style="129" customWidth="1"/>
    <col min="4866" max="4866" width="1.6640625" style="129" customWidth="1"/>
    <col min="4867" max="4867" width="4.1640625" style="129" customWidth="1"/>
    <col min="4868" max="4897" width="2.5" style="129" customWidth="1"/>
    <col min="4898" max="4898" width="3.33203125" style="129" customWidth="1"/>
    <col min="4899" max="4901" width="2.5" style="129" customWidth="1"/>
    <col min="4902" max="4902" width="8.33203125" style="129" customWidth="1"/>
    <col min="4903" max="4903" width="3.33203125" style="129" customWidth="1"/>
    <col min="4904" max="4904" width="13.33203125" style="129" customWidth="1"/>
    <col min="4905" max="4905" width="7.5" style="129" customWidth="1"/>
    <col min="4906" max="4906" width="4.1640625" style="129" customWidth="1"/>
    <col min="4907" max="4907" width="1.6640625" style="129" customWidth="1"/>
    <col min="4908" max="4908" width="13.6640625" style="129" customWidth="1"/>
    <col min="4909" max="4920" width="0" style="129" hidden="1" customWidth="1"/>
    <col min="4921" max="4921" width="66.5" style="129" customWidth="1"/>
    <col min="4922" max="4934" width="9.33203125" style="129"/>
    <col min="4935" max="4953" width="0" style="129" hidden="1" customWidth="1"/>
    <col min="4954" max="5120" width="9.33203125" style="129"/>
    <col min="5121" max="5121" width="8.33203125" style="129" customWidth="1"/>
    <col min="5122" max="5122" width="1.6640625" style="129" customWidth="1"/>
    <col min="5123" max="5123" width="4.1640625" style="129" customWidth="1"/>
    <col min="5124" max="5153" width="2.5" style="129" customWidth="1"/>
    <col min="5154" max="5154" width="3.33203125" style="129" customWidth="1"/>
    <col min="5155" max="5157" width="2.5" style="129" customWidth="1"/>
    <col min="5158" max="5158" width="8.33203125" style="129" customWidth="1"/>
    <col min="5159" max="5159" width="3.33203125" style="129" customWidth="1"/>
    <col min="5160" max="5160" width="13.33203125" style="129" customWidth="1"/>
    <col min="5161" max="5161" width="7.5" style="129" customWidth="1"/>
    <col min="5162" max="5162" width="4.1640625" style="129" customWidth="1"/>
    <col min="5163" max="5163" width="1.6640625" style="129" customWidth="1"/>
    <col min="5164" max="5164" width="13.6640625" style="129" customWidth="1"/>
    <col min="5165" max="5176" width="0" style="129" hidden="1" customWidth="1"/>
    <col min="5177" max="5177" width="66.5" style="129" customWidth="1"/>
    <col min="5178" max="5190" width="9.33203125" style="129"/>
    <col min="5191" max="5209" width="0" style="129" hidden="1" customWidth="1"/>
    <col min="5210" max="5376" width="9.33203125" style="129"/>
    <col min="5377" max="5377" width="8.33203125" style="129" customWidth="1"/>
    <col min="5378" max="5378" width="1.6640625" style="129" customWidth="1"/>
    <col min="5379" max="5379" width="4.1640625" style="129" customWidth="1"/>
    <col min="5380" max="5409" width="2.5" style="129" customWidth="1"/>
    <col min="5410" max="5410" width="3.33203125" style="129" customWidth="1"/>
    <col min="5411" max="5413" width="2.5" style="129" customWidth="1"/>
    <col min="5414" max="5414" width="8.33203125" style="129" customWidth="1"/>
    <col min="5415" max="5415" width="3.33203125" style="129" customWidth="1"/>
    <col min="5416" max="5416" width="13.33203125" style="129" customWidth="1"/>
    <col min="5417" max="5417" width="7.5" style="129" customWidth="1"/>
    <col min="5418" max="5418" width="4.1640625" style="129" customWidth="1"/>
    <col min="5419" max="5419" width="1.6640625" style="129" customWidth="1"/>
    <col min="5420" max="5420" width="13.6640625" style="129" customWidth="1"/>
    <col min="5421" max="5432" width="0" style="129" hidden="1" customWidth="1"/>
    <col min="5433" max="5433" width="66.5" style="129" customWidth="1"/>
    <col min="5434" max="5446" width="9.33203125" style="129"/>
    <col min="5447" max="5465" width="0" style="129" hidden="1" customWidth="1"/>
    <col min="5466" max="5632" width="9.33203125" style="129"/>
    <col min="5633" max="5633" width="8.33203125" style="129" customWidth="1"/>
    <col min="5634" max="5634" width="1.6640625" style="129" customWidth="1"/>
    <col min="5635" max="5635" width="4.1640625" style="129" customWidth="1"/>
    <col min="5636" max="5665" width="2.5" style="129" customWidth="1"/>
    <col min="5666" max="5666" width="3.33203125" style="129" customWidth="1"/>
    <col min="5667" max="5669" width="2.5" style="129" customWidth="1"/>
    <col min="5670" max="5670" width="8.33203125" style="129" customWidth="1"/>
    <col min="5671" max="5671" width="3.33203125" style="129" customWidth="1"/>
    <col min="5672" max="5672" width="13.33203125" style="129" customWidth="1"/>
    <col min="5673" max="5673" width="7.5" style="129" customWidth="1"/>
    <col min="5674" max="5674" width="4.1640625" style="129" customWidth="1"/>
    <col min="5675" max="5675" width="1.6640625" style="129" customWidth="1"/>
    <col min="5676" max="5676" width="13.6640625" style="129" customWidth="1"/>
    <col min="5677" max="5688" width="0" style="129" hidden="1" customWidth="1"/>
    <col min="5689" max="5689" width="66.5" style="129" customWidth="1"/>
    <col min="5690" max="5702" width="9.33203125" style="129"/>
    <col min="5703" max="5721" width="0" style="129" hidden="1" customWidth="1"/>
    <col min="5722" max="5888" width="9.33203125" style="129"/>
    <col min="5889" max="5889" width="8.33203125" style="129" customWidth="1"/>
    <col min="5890" max="5890" width="1.6640625" style="129" customWidth="1"/>
    <col min="5891" max="5891" width="4.1640625" style="129" customWidth="1"/>
    <col min="5892" max="5921" width="2.5" style="129" customWidth="1"/>
    <col min="5922" max="5922" width="3.33203125" style="129" customWidth="1"/>
    <col min="5923" max="5925" width="2.5" style="129" customWidth="1"/>
    <col min="5926" max="5926" width="8.33203125" style="129" customWidth="1"/>
    <col min="5927" max="5927" width="3.33203125" style="129" customWidth="1"/>
    <col min="5928" max="5928" width="13.33203125" style="129" customWidth="1"/>
    <col min="5929" max="5929" width="7.5" style="129" customWidth="1"/>
    <col min="5930" max="5930" width="4.1640625" style="129" customWidth="1"/>
    <col min="5931" max="5931" width="1.6640625" style="129" customWidth="1"/>
    <col min="5932" max="5932" width="13.6640625" style="129" customWidth="1"/>
    <col min="5933" max="5944" width="0" style="129" hidden="1" customWidth="1"/>
    <col min="5945" max="5945" width="66.5" style="129" customWidth="1"/>
    <col min="5946" max="5958" width="9.33203125" style="129"/>
    <col min="5959" max="5977" width="0" style="129" hidden="1" customWidth="1"/>
    <col min="5978" max="6144" width="9.33203125" style="129"/>
    <col min="6145" max="6145" width="8.33203125" style="129" customWidth="1"/>
    <col min="6146" max="6146" width="1.6640625" style="129" customWidth="1"/>
    <col min="6147" max="6147" width="4.1640625" style="129" customWidth="1"/>
    <col min="6148" max="6177" width="2.5" style="129" customWidth="1"/>
    <col min="6178" max="6178" width="3.33203125" style="129" customWidth="1"/>
    <col min="6179" max="6181" width="2.5" style="129" customWidth="1"/>
    <col min="6182" max="6182" width="8.33203125" style="129" customWidth="1"/>
    <col min="6183" max="6183" width="3.33203125" style="129" customWidth="1"/>
    <col min="6184" max="6184" width="13.33203125" style="129" customWidth="1"/>
    <col min="6185" max="6185" width="7.5" style="129" customWidth="1"/>
    <col min="6186" max="6186" width="4.1640625" style="129" customWidth="1"/>
    <col min="6187" max="6187" width="1.6640625" style="129" customWidth="1"/>
    <col min="6188" max="6188" width="13.6640625" style="129" customWidth="1"/>
    <col min="6189" max="6200" width="0" style="129" hidden="1" customWidth="1"/>
    <col min="6201" max="6201" width="66.5" style="129" customWidth="1"/>
    <col min="6202" max="6214" width="9.33203125" style="129"/>
    <col min="6215" max="6233" width="0" style="129" hidden="1" customWidth="1"/>
    <col min="6234" max="6400" width="9.33203125" style="129"/>
    <col min="6401" max="6401" width="8.33203125" style="129" customWidth="1"/>
    <col min="6402" max="6402" width="1.6640625" style="129" customWidth="1"/>
    <col min="6403" max="6403" width="4.1640625" style="129" customWidth="1"/>
    <col min="6404" max="6433" width="2.5" style="129" customWidth="1"/>
    <col min="6434" max="6434" width="3.33203125" style="129" customWidth="1"/>
    <col min="6435" max="6437" width="2.5" style="129" customWidth="1"/>
    <col min="6438" max="6438" width="8.33203125" style="129" customWidth="1"/>
    <col min="6439" max="6439" width="3.33203125" style="129" customWidth="1"/>
    <col min="6440" max="6440" width="13.33203125" style="129" customWidth="1"/>
    <col min="6441" max="6441" width="7.5" style="129" customWidth="1"/>
    <col min="6442" max="6442" width="4.1640625" style="129" customWidth="1"/>
    <col min="6443" max="6443" width="1.6640625" style="129" customWidth="1"/>
    <col min="6444" max="6444" width="13.6640625" style="129" customWidth="1"/>
    <col min="6445" max="6456" width="0" style="129" hidden="1" customWidth="1"/>
    <col min="6457" max="6457" width="66.5" style="129" customWidth="1"/>
    <col min="6458" max="6470" width="9.33203125" style="129"/>
    <col min="6471" max="6489" width="0" style="129" hidden="1" customWidth="1"/>
    <col min="6490" max="6656" width="9.33203125" style="129"/>
    <col min="6657" max="6657" width="8.33203125" style="129" customWidth="1"/>
    <col min="6658" max="6658" width="1.6640625" style="129" customWidth="1"/>
    <col min="6659" max="6659" width="4.1640625" style="129" customWidth="1"/>
    <col min="6660" max="6689" width="2.5" style="129" customWidth="1"/>
    <col min="6690" max="6690" width="3.33203125" style="129" customWidth="1"/>
    <col min="6691" max="6693" width="2.5" style="129" customWidth="1"/>
    <col min="6694" max="6694" width="8.33203125" style="129" customWidth="1"/>
    <col min="6695" max="6695" width="3.33203125" style="129" customWidth="1"/>
    <col min="6696" max="6696" width="13.33203125" style="129" customWidth="1"/>
    <col min="6697" max="6697" width="7.5" style="129" customWidth="1"/>
    <col min="6698" max="6698" width="4.1640625" style="129" customWidth="1"/>
    <col min="6699" max="6699" width="1.6640625" style="129" customWidth="1"/>
    <col min="6700" max="6700" width="13.6640625" style="129" customWidth="1"/>
    <col min="6701" max="6712" width="0" style="129" hidden="1" customWidth="1"/>
    <col min="6713" max="6713" width="66.5" style="129" customWidth="1"/>
    <col min="6714" max="6726" width="9.33203125" style="129"/>
    <col min="6727" max="6745" width="0" style="129" hidden="1" customWidth="1"/>
    <col min="6746" max="6912" width="9.33203125" style="129"/>
    <col min="6913" max="6913" width="8.33203125" style="129" customWidth="1"/>
    <col min="6914" max="6914" width="1.6640625" style="129" customWidth="1"/>
    <col min="6915" max="6915" width="4.1640625" style="129" customWidth="1"/>
    <col min="6916" max="6945" width="2.5" style="129" customWidth="1"/>
    <col min="6946" max="6946" width="3.33203125" style="129" customWidth="1"/>
    <col min="6947" max="6949" width="2.5" style="129" customWidth="1"/>
    <col min="6950" max="6950" width="8.33203125" style="129" customWidth="1"/>
    <col min="6951" max="6951" width="3.33203125" style="129" customWidth="1"/>
    <col min="6952" max="6952" width="13.33203125" style="129" customWidth="1"/>
    <col min="6953" max="6953" width="7.5" style="129" customWidth="1"/>
    <col min="6954" max="6954" width="4.1640625" style="129" customWidth="1"/>
    <col min="6955" max="6955" width="1.6640625" style="129" customWidth="1"/>
    <col min="6956" max="6956" width="13.6640625" style="129" customWidth="1"/>
    <col min="6957" max="6968" width="0" style="129" hidden="1" customWidth="1"/>
    <col min="6969" max="6969" width="66.5" style="129" customWidth="1"/>
    <col min="6970" max="6982" width="9.33203125" style="129"/>
    <col min="6983" max="7001" width="0" style="129" hidden="1" customWidth="1"/>
    <col min="7002" max="7168" width="9.33203125" style="129"/>
    <col min="7169" max="7169" width="8.33203125" style="129" customWidth="1"/>
    <col min="7170" max="7170" width="1.6640625" style="129" customWidth="1"/>
    <col min="7171" max="7171" width="4.1640625" style="129" customWidth="1"/>
    <col min="7172" max="7201" width="2.5" style="129" customWidth="1"/>
    <col min="7202" max="7202" width="3.33203125" style="129" customWidth="1"/>
    <col min="7203" max="7205" width="2.5" style="129" customWidth="1"/>
    <col min="7206" max="7206" width="8.33203125" style="129" customWidth="1"/>
    <col min="7207" max="7207" width="3.33203125" style="129" customWidth="1"/>
    <col min="7208" max="7208" width="13.33203125" style="129" customWidth="1"/>
    <col min="7209" max="7209" width="7.5" style="129" customWidth="1"/>
    <col min="7210" max="7210" width="4.1640625" style="129" customWidth="1"/>
    <col min="7211" max="7211" width="1.6640625" style="129" customWidth="1"/>
    <col min="7212" max="7212" width="13.6640625" style="129" customWidth="1"/>
    <col min="7213" max="7224" width="0" style="129" hidden="1" customWidth="1"/>
    <col min="7225" max="7225" width="66.5" style="129" customWidth="1"/>
    <col min="7226" max="7238" width="9.33203125" style="129"/>
    <col min="7239" max="7257" width="0" style="129" hidden="1" customWidth="1"/>
    <col min="7258" max="7424" width="9.33203125" style="129"/>
    <col min="7425" max="7425" width="8.33203125" style="129" customWidth="1"/>
    <col min="7426" max="7426" width="1.6640625" style="129" customWidth="1"/>
    <col min="7427" max="7427" width="4.1640625" style="129" customWidth="1"/>
    <col min="7428" max="7457" width="2.5" style="129" customWidth="1"/>
    <col min="7458" max="7458" width="3.33203125" style="129" customWidth="1"/>
    <col min="7459" max="7461" width="2.5" style="129" customWidth="1"/>
    <col min="7462" max="7462" width="8.33203125" style="129" customWidth="1"/>
    <col min="7463" max="7463" width="3.33203125" style="129" customWidth="1"/>
    <col min="7464" max="7464" width="13.33203125" style="129" customWidth="1"/>
    <col min="7465" max="7465" width="7.5" style="129" customWidth="1"/>
    <col min="7466" max="7466" width="4.1640625" style="129" customWidth="1"/>
    <col min="7467" max="7467" width="1.6640625" style="129" customWidth="1"/>
    <col min="7468" max="7468" width="13.6640625" style="129" customWidth="1"/>
    <col min="7469" max="7480" width="0" style="129" hidden="1" customWidth="1"/>
    <col min="7481" max="7481" width="66.5" style="129" customWidth="1"/>
    <col min="7482" max="7494" width="9.33203125" style="129"/>
    <col min="7495" max="7513" width="0" style="129" hidden="1" customWidth="1"/>
    <col min="7514" max="7680" width="9.33203125" style="129"/>
    <col min="7681" max="7681" width="8.33203125" style="129" customWidth="1"/>
    <col min="7682" max="7682" width="1.6640625" style="129" customWidth="1"/>
    <col min="7683" max="7683" width="4.1640625" style="129" customWidth="1"/>
    <col min="7684" max="7713" width="2.5" style="129" customWidth="1"/>
    <col min="7714" max="7714" width="3.33203125" style="129" customWidth="1"/>
    <col min="7715" max="7717" width="2.5" style="129" customWidth="1"/>
    <col min="7718" max="7718" width="8.33203125" style="129" customWidth="1"/>
    <col min="7719" max="7719" width="3.33203125" style="129" customWidth="1"/>
    <col min="7720" max="7720" width="13.33203125" style="129" customWidth="1"/>
    <col min="7721" max="7721" width="7.5" style="129" customWidth="1"/>
    <col min="7722" max="7722" width="4.1640625" style="129" customWidth="1"/>
    <col min="7723" max="7723" width="1.6640625" style="129" customWidth="1"/>
    <col min="7724" max="7724" width="13.6640625" style="129" customWidth="1"/>
    <col min="7725" max="7736" width="0" style="129" hidden="1" customWidth="1"/>
    <col min="7737" max="7737" width="66.5" style="129" customWidth="1"/>
    <col min="7738" max="7750" width="9.33203125" style="129"/>
    <col min="7751" max="7769" width="0" style="129" hidden="1" customWidth="1"/>
    <col min="7770" max="7936" width="9.33203125" style="129"/>
    <col min="7937" max="7937" width="8.33203125" style="129" customWidth="1"/>
    <col min="7938" max="7938" width="1.6640625" style="129" customWidth="1"/>
    <col min="7939" max="7939" width="4.1640625" style="129" customWidth="1"/>
    <col min="7940" max="7969" width="2.5" style="129" customWidth="1"/>
    <col min="7970" max="7970" width="3.33203125" style="129" customWidth="1"/>
    <col min="7971" max="7973" width="2.5" style="129" customWidth="1"/>
    <col min="7974" max="7974" width="8.33203125" style="129" customWidth="1"/>
    <col min="7975" max="7975" width="3.33203125" style="129" customWidth="1"/>
    <col min="7976" max="7976" width="13.33203125" style="129" customWidth="1"/>
    <col min="7977" max="7977" width="7.5" style="129" customWidth="1"/>
    <col min="7978" max="7978" width="4.1640625" style="129" customWidth="1"/>
    <col min="7979" max="7979" width="1.6640625" style="129" customWidth="1"/>
    <col min="7980" max="7980" width="13.6640625" style="129" customWidth="1"/>
    <col min="7981" max="7992" width="0" style="129" hidden="1" customWidth="1"/>
    <col min="7993" max="7993" width="66.5" style="129" customWidth="1"/>
    <col min="7994" max="8006" width="9.33203125" style="129"/>
    <col min="8007" max="8025" width="0" style="129" hidden="1" customWidth="1"/>
    <col min="8026" max="8192" width="9.33203125" style="129"/>
    <col min="8193" max="8193" width="8.33203125" style="129" customWidth="1"/>
    <col min="8194" max="8194" width="1.6640625" style="129" customWidth="1"/>
    <col min="8195" max="8195" width="4.1640625" style="129" customWidth="1"/>
    <col min="8196" max="8225" width="2.5" style="129" customWidth="1"/>
    <col min="8226" max="8226" width="3.33203125" style="129" customWidth="1"/>
    <col min="8227" max="8229" width="2.5" style="129" customWidth="1"/>
    <col min="8230" max="8230" width="8.33203125" style="129" customWidth="1"/>
    <col min="8231" max="8231" width="3.33203125" style="129" customWidth="1"/>
    <col min="8232" max="8232" width="13.33203125" style="129" customWidth="1"/>
    <col min="8233" max="8233" width="7.5" style="129" customWidth="1"/>
    <col min="8234" max="8234" width="4.1640625" style="129" customWidth="1"/>
    <col min="8235" max="8235" width="1.6640625" style="129" customWidth="1"/>
    <col min="8236" max="8236" width="13.6640625" style="129" customWidth="1"/>
    <col min="8237" max="8248" width="0" style="129" hidden="1" customWidth="1"/>
    <col min="8249" max="8249" width="66.5" style="129" customWidth="1"/>
    <col min="8250" max="8262" width="9.33203125" style="129"/>
    <col min="8263" max="8281" width="0" style="129" hidden="1" customWidth="1"/>
    <col min="8282" max="8448" width="9.33203125" style="129"/>
    <col min="8449" max="8449" width="8.33203125" style="129" customWidth="1"/>
    <col min="8450" max="8450" width="1.6640625" style="129" customWidth="1"/>
    <col min="8451" max="8451" width="4.1640625" style="129" customWidth="1"/>
    <col min="8452" max="8481" width="2.5" style="129" customWidth="1"/>
    <col min="8482" max="8482" width="3.33203125" style="129" customWidth="1"/>
    <col min="8483" max="8485" width="2.5" style="129" customWidth="1"/>
    <col min="8486" max="8486" width="8.33203125" style="129" customWidth="1"/>
    <col min="8487" max="8487" width="3.33203125" style="129" customWidth="1"/>
    <col min="8488" max="8488" width="13.33203125" style="129" customWidth="1"/>
    <col min="8489" max="8489" width="7.5" style="129" customWidth="1"/>
    <col min="8490" max="8490" width="4.1640625" style="129" customWidth="1"/>
    <col min="8491" max="8491" width="1.6640625" style="129" customWidth="1"/>
    <col min="8492" max="8492" width="13.6640625" style="129" customWidth="1"/>
    <col min="8493" max="8504" width="0" style="129" hidden="1" customWidth="1"/>
    <col min="8505" max="8505" width="66.5" style="129" customWidth="1"/>
    <col min="8506" max="8518" width="9.33203125" style="129"/>
    <col min="8519" max="8537" width="0" style="129" hidden="1" customWidth="1"/>
    <col min="8538" max="8704" width="9.33203125" style="129"/>
    <col min="8705" max="8705" width="8.33203125" style="129" customWidth="1"/>
    <col min="8706" max="8706" width="1.6640625" style="129" customWidth="1"/>
    <col min="8707" max="8707" width="4.1640625" style="129" customWidth="1"/>
    <col min="8708" max="8737" width="2.5" style="129" customWidth="1"/>
    <col min="8738" max="8738" width="3.33203125" style="129" customWidth="1"/>
    <col min="8739" max="8741" width="2.5" style="129" customWidth="1"/>
    <col min="8742" max="8742" width="8.33203125" style="129" customWidth="1"/>
    <col min="8743" max="8743" width="3.33203125" style="129" customWidth="1"/>
    <col min="8744" max="8744" width="13.33203125" style="129" customWidth="1"/>
    <col min="8745" max="8745" width="7.5" style="129" customWidth="1"/>
    <col min="8746" max="8746" width="4.1640625" style="129" customWidth="1"/>
    <col min="8747" max="8747" width="1.6640625" style="129" customWidth="1"/>
    <col min="8748" max="8748" width="13.6640625" style="129" customWidth="1"/>
    <col min="8749" max="8760" width="0" style="129" hidden="1" customWidth="1"/>
    <col min="8761" max="8761" width="66.5" style="129" customWidth="1"/>
    <col min="8762" max="8774" width="9.33203125" style="129"/>
    <col min="8775" max="8793" width="0" style="129" hidden="1" customWidth="1"/>
    <col min="8794" max="8960" width="9.33203125" style="129"/>
    <col min="8961" max="8961" width="8.33203125" style="129" customWidth="1"/>
    <col min="8962" max="8962" width="1.6640625" style="129" customWidth="1"/>
    <col min="8963" max="8963" width="4.1640625" style="129" customWidth="1"/>
    <col min="8964" max="8993" width="2.5" style="129" customWidth="1"/>
    <col min="8994" max="8994" width="3.33203125" style="129" customWidth="1"/>
    <col min="8995" max="8997" width="2.5" style="129" customWidth="1"/>
    <col min="8998" max="8998" width="8.33203125" style="129" customWidth="1"/>
    <col min="8999" max="8999" width="3.33203125" style="129" customWidth="1"/>
    <col min="9000" max="9000" width="13.33203125" style="129" customWidth="1"/>
    <col min="9001" max="9001" width="7.5" style="129" customWidth="1"/>
    <col min="9002" max="9002" width="4.1640625" style="129" customWidth="1"/>
    <col min="9003" max="9003" width="1.6640625" style="129" customWidth="1"/>
    <col min="9004" max="9004" width="13.6640625" style="129" customWidth="1"/>
    <col min="9005" max="9016" width="0" style="129" hidden="1" customWidth="1"/>
    <col min="9017" max="9017" width="66.5" style="129" customWidth="1"/>
    <col min="9018" max="9030" width="9.33203125" style="129"/>
    <col min="9031" max="9049" width="0" style="129" hidden="1" customWidth="1"/>
    <col min="9050" max="9216" width="9.33203125" style="129"/>
    <col min="9217" max="9217" width="8.33203125" style="129" customWidth="1"/>
    <col min="9218" max="9218" width="1.6640625" style="129" customWidth="1"/>
    <col min="9219" max="9219" width="4.1640625" style="129" customWidth="1"/>
    <col min="9220" max="9249" width="2.5" style="129" customWidth="1"/>
    <col min="9250" max="9250" width="3.33203125" style="129" customWidth="1"/>
    <col min="9251" max="9253" width="2.5" style="129" customWidth="1"/>
    <col min="9254" max="9254" width="8.33203125" style="129" customWidth="1"/>
    <col min="9255" max="9255" width="3.33203125" style="129" customWidth="1"/>
    <col min="9256" max="9256" width="13.33203125" style="129" customWidth="1"/>
    <col min="9257" max="9257" width="7.5" style="129" customWidth="1"/>
    <col min="9258" max="9258" width="4.1640625" style="129" customWidth="1"/>
    <col min="9259" max="9259" width="1.6640625" style="129" customWidth="1"/>
    <col min="9260" max="9260" width="13.6640625" style="129" customWidth="1"/>
    <col min="9261" max="9272" width="0" style="129" hidden="1" customWidth="1"/>
    <col min="9273" max="9273" width="66.5" style="129" customWidth="1"/>
    <col min="9274" max="9286" width="9.33203125" style="129"/>
    <col min="9287" max="9305" width="0" style="129" hidden="1" customWidth="1"/>
    <col min="9306" max="9472" width="9.33203125" style="129"/>
    <col min="9473" max="9473" width="8.33203125" style="129" customWidth="1"/>
    <col min="9474" max="9474" width="1.6640625" style="129" customWidth="1"/>
    <col min="9475" max="9475" width="4.1640625" style="129" customWidth="1"/>
    <col min="9476" max="9505" width="2.5" style="129" customWidth="1"/>
    <col min="9506" max="9506" width="3.33203125" style="129" customWidth="1"/>
    <col min="9507" max="9509" width="2.5" style="129" customWidth="1"/>
    <col min="9510" max="9510" width="8.33203125" style="129" customWidth="1"/>
    <col min="9511" max="9511" width="3.33203125" style="129" customWidth="1"/>
    <col min="9512" max="9512" width="13.33203125" style="129" customWidth="1"/>
    <col min="9513" max="9513" width="7.5" style="129" customWidth="1"/>
    <col min="9514" max="9514" width="4.1640625" style="129" customWidth="1"/>
    <col min="9515" max="9515" width="1.6640625" style="129" customWidth="1"/>
    <col min="9516" max="9516" width="13.6640625" style="129" customWidth="1"/>
    <col min="9517" max="9528" width="0" style="129" hidden="1" customWidth="1"/>
    <col min="9529" max="9529" width="66.5" style="129" customWidth="1"/>
    <col min="9530" max="9542" width="9.33203125" style="129"/>
    <col min="9543" max="9561" width="0" style="129" hidden="1" customWidth="1"/>
    <col min="9562" max="9728" width="9.33203125" style="129"/>
    <col min="9729" max="9729" width="8.33203125" style="129" customWidth="1"/>
    <col min="9730" max="9730" width="1.6640625" style="129" customWidth="1"/>
    <col min="9731" max="9731" width="4.1640625" style="129" customWidth="1"/>
    <col min="9732" max="9761" width="2.5" style="129" customWidth="1"/>
    <col min="9762" max="9762" width="3.33203125" style="129" customWidth="1"/>
    <col min="9763" max="9765" width="2.5" style="129" customWidth="1"/>
    <col min="9766" max="9766" width="8.33203125" style="129" customWidth="1"/>
    <col min="9767" max="9767" width="3.33203125" style="129" customWidth="1"/>
    <col min="9768" max="9768" width="13.33203125" style="129" customWidth="1"/>
    <col min="9769" max="9769" width="7.5" style="129" customWidth="1"/>
    <col min="9770" max="9770" width="4.1640625" style="129" customWidth="1"/>
    <col min="9771" max="9771" width="1.6640625" style="129" customWidth="1"/>
    <col min="9772" max="9772" width="13.6640625" style="129" customWidth="1"/>
    <col min="9773" max="9784" width="0" style="129" hidden="1" customWidth="1"/>
    <col min="9785" max="9785" width="66.5" style="129" customWidth="1"/>
    <col min="9786" max="9798" width="9.33203125" style="129"/>
    <col min="9799" max="9817" width="0" style="129" hidden="1" customWidth="1"/>
    <col min="9818" max="9984" width="9.33203125" style="129"/>
    <col min="9985" max="9985" width="8.33203125" style="129" customWidth="1"/>
    <col min="9986" max="9986" width="1.6640625" style="129" customWidth="1"/>
    <col min="9987" max="9987" width="4.1640625" style="129" customWidth="1"/>
    <col min="9988" max="10017" width="2.5" style="129" customWidth="1"/>
    <col min="10018" max="10018" width="3.33203125" style="129" customWidth="1"/>
    <col min="10019" max="10021" width="2.5" style="129" customWidth="1"/>
    <col min="10022" max="10022" width="8.33203125" style="129" customWidth="1"/>
    <col min="10023" max="10023" width="3.33203125" style="129" customWidth="1"/>
    <col min="10024" max="10024" width="13.33203125" style="129" customWidth="1"/>
    <col min="10025" max="10025" width="7.5" style="129" customWidth="1"/>
    <col min="10026" max="10026" width="4.1640625" style="129" customWidth="1"/>
    <col min="10027" max="10027" width="1.6640625" style="129" customWidth="1"/>
    <col min="10028" max="10028" width="13.6640625" style="129" customWidth="1"/>
    <col min="10029" max="10040" width="0" style="129" hidden="1" customWidth="1"/>
    <col min="10041" max="10041" width="66.5" style="129" customWidth="1"/>
    <col min="10042" max="10054" width="9.33203125" style="129"/>
    <col min="10055" max="10073" width="0" style="129" hidden="1" customWidth="1"/>
    <col min="10074" max="10240" width="9.33203125" style="129"/>
    <col min="10241" max="10241" width="8.33203125" style="129" customWidth="1"/>
    <col min="10242" max="10242" width="1.6640625" style="129" customWidth="1"/>
    <col min="10243" max="10243" width="4.1640625" style="129" customWidth="1"/>
    <col min="10244" max="10273" width="2.5" style="129" customWidth="1"/>
    <col min="10274" max="10274" width="3.33203125" style="129" customWidth="1"/>
    <col min="10275" max="10277" width="2.5" style="129" customWidth="1"/>
    <col min="10278" max="10278" width="8.33203125" style="129" customWidth="1"/>
    <col min="10279" max="10279" width="3.33203125" style="129" customWidth="1"/>
    <col min="10280" max="10280" width="13.33203125" style="129" customWidth="1"/>
    <col min="10281" max="10281" width="7.5" style="129" customWidth="1"/>
    <col min="10282" max="10282" width="4.1640625" style="129" customWidth="1"/>
    <col min="10283" max="10283" width="1.6640625" style="129" customWidth="1"/>
    <col min="10284" max="10284" width="13.6640625" style="129" customWidth="1"/>
    <col min="10285" max="10296" width="0" style="129" hidden="1" customWidth="1"/>
    <col min="10297" max="10297" width="66.5" style="129" customWidth="1"/>
    <col min="10298" max="10310" width="9.33203125" style="129"/>
    <col min="10311" max="10329" width="0" style="129" hidden="1" customWidth="1"/>
    <col min="10330" max="10496" width="9.33203125" style="129"/>
    <col min="10497" max="10497" width="8.33203125" style="129" customWidth="1"/>
    <col min="10498" max="10498" width="1.6640625" style="129" customWidth="1"/>
    <col min="10499" max="10499" width="4.1640625" style="129" customWidth="1"/>
    <col min="10500" max="10529" width="2.5" style="129" customWidth="1"/>
    <col min="10530" max="10530" width="3.33203125" style="129" customWidth="1"/>
    <col min="10531" max="10533" width="2.5" style="129" customWidth="1"/>
    <col min="10534" max="10534" width="8.33203125" style="129" customWidth="1"/>
    <col min="10535" max="10535" width="3.33203125" style="129" customWidth="1"/>
    <col min="10536" max="10536" width="13.33203125" style="129" customWidth="1"/>
    <col min="10537" max="10537" width="7.5" style="129" customWidth="1"/>
    <col min="10538" max="10538" width="4.1640625" style="129" customWidth="1"/>
    <col min="10539" max="10539" width="1.6640625" style="129" customWidth="1"/>
    <col min="10540" max="10540" width="13.6640625" style="129" customWidth="1"/>
    <col min="10541" max="10552" width="0" style="129" hidden="1" customWidth="1"/>
    <col min="10553" max="10553" width="66.5" style="129" customWidth="1"/>
    <col min="10554" max="10566" width="9.33203125" style="129"/>
    <col min="10567" max="10585" width="0" style="129" hidden="1" customWidth="1"/>
    <col min="10586" max="10752" width="9.33203125" style="129"/>
    <col min="10753" max="10753" width="8.33203125" style="129" customWidth="1"/>
    <col min="10754" max="10754" width="1.6640625" style="129" customWidth="1"/>
    <col min="10755" max="10755" width="4.1640625" style="129" customWidth="1"/>
    <col min="10756" max="10785" width="2.5" style="129" customWidth="1"/>
    <col min="10786" max="10786" width="3.33203125" style="129" customWidth="1"/>
    <col min="10787" max="10789" width="2.5" style="129" customWidth="1"/>
    <col min="10790" max="10790" width="8.33203125" style="129" customWidth="1"/>
    <col min="10791" max="10791" width="3.33203125" style="129" customWidth="1"/>
    <col min="10792" max="10792" width="13.33203125" style="129" customWidth="1"/>
    <col min="10793" max="10793" width="7.5" style="129" customWidth="1"/>
    <col min="10794" max="10794" width="4.1640625" style="129" customWidth="1"/>
    <col min="10795" max="10795" width="1.6640625" style="129" customWidth="1"/>
    <col min="10796" max="10796" width="13.6640625" style="129" customWidth="1"/>
    <col min="10797" max="10808" width="0" style="129" hidden="1" customWidth="1"/>
    <col min="10809" max="10809" width="66.5" style="129" customWidth="1"/>
    <col min="10810" max="10822" width="9.33203125" style="129"/>
    <col min="10823" max="10841" width="0" style="129" hidden="1" customWidth="1"/>
    <col min="10842" max="11008" width="9.33203125" style="129"/>
    <col min="11009" max="11009" width="8.33203125" style="129" customWidth="1"/>
    <col min="11010" max="11010" width="1.6640625" style="129" customWidth="1"/>
    <col min="11011" max="11011" width="4.1640625" style="129" customWidth="1"/>
    <col min="11012" max="11041" width="2.5" style="129" customWidth="1"/>
    <col min="11042" max="11042" width="3.33203125" style="129" customWidth="1"/>
    <col min="11043" max="11045" width="2.5" style="129" customWidth="1"/>
    <col min="11046" max="11046" width="8.33203125" style="129" customWidth="1"/>
    <col min="11047" max="11047" width="3.33203125" style="129" customWidth="1"/>
    <col min="11048" max="11048" width="13.33203125" style="129" customWidth="1"/>
    <col min="11049" max="11049" width="7.5" style="129" customWidth="1"/>
    <col min="11050" max="11050" width="4.1640625" style="129" customWidth="1"/>
    <col min="11051" max="11051" width="1.6640625" style="129" customWidth="1"/>
    <col min="11052" max="11052" width="13.6640625" style="129" customWidth="1"/>
    <col min="11053" max="11064" width="0" style="129" hidden="1" customWidth="1"/>
    <col min="11065" max="11065" width="66.5" style="129" customWidth="1"/>
    <col min="11066" max="11078" width="9.33203125" style="129"/>
    <col min="11079" max="11097" width="0" style="129" hidden="1" customWidth="1"/>
    <col min="11098" max="11264" width="9.33203125" style="129"/>
    <col min="11265" max="11265" width="8.33203125" style="129" customWidth="1"/>
    <col min="11266" max="11266" width="1.6640625" style="129" customWidth="1"/>
    <col min="11267" max="11267" width="4.1640625" style="129" customWidth="1"/>
    <col min="11268" max="11297" width="2.5" style="129" customWidth="1"/>
    <col min="11298" max="11298" width="3.33203125" style="129" customWidth="1"/>
    <col min="11299" max="11301" width="2.5" style="129" customWidth="1"/>
    <col min="11302" max="11302" width="8.33203125" style="129" customWidth="1"/>
    <col min="11303" max="11303" width="3.33203125" style="129" customWidth="1"/>
    <col min="11304" max="11304" width="13.33203125" style="129" customWidth="1"/>
    <col min="11305" max="11305" width="7.5" style="129" customWidth="1"/>
    <col min="11306" max="11306" width="4.1640625" style="129" customWidth="1"/>
    <col min="11307" max="11307" width="1.6640625" style="129" customWidth="1"/>
    <col min="11308" max="11308" width="13.6640625" style="129" customWidth="1"/>
    <col min="11309" max="11320" width="0" style="129" hidden="1" customWidth="1"/>
    <col min="11321" max="11321" width="66.5" style="129" customWidth="1"/>
    <col min="11322" max="11334" width="9.33203125" style="129"/>
    <col min="11335" max="11353" width="0" style="129" hidden="1" customWidth="1"/>
    <col min="11354" max="11520" width="9.33203125" style="129"/>
    <col min="11521" max="11521" width="8.33203125" style="129" customWidth="1"/>
    <col min="11522" max="11522" width="1.6640625" style="129" customWidth="1"/>
    <col min="11523" max="11523" width="4.1640625" style="129" customWidth="1"/>
    <col min="11524" max="11553" width="2.5" style="129" customWidth="1"/>
    <col min="11554" max="11554" width="3.33203125" style="129" customWidth="1"/>
    <col min="11555" max="11557" width="2.5" style="129" customWidth="1"/>
    <col min="11558" max="11558" width="8.33203125" style="129" customWidth="1"/>
    <col min="11559" max="11559" width="3.33203125" style="129" customWidth="1"/>
    <col min="11560" max="11560" width="13.33203125" style="129" customWidth="1"/>
    <col min="11561" max="11561" width="7.5" style="129" customWidth="1"/>
    <col min="11562" max="11562" width="4.1640625" style="129" customWidth="1"/>
    <col min="11563" max="11563" width="1.6640625" style="129" customWidth="1"/>
    <col min="11564" max="11564" width="13.6640625" style="129" customWidth="1"/>
    <col min="11565" max="11576" width="0" style="129" hidden="1" customWidth="1"/>
    <col min="11577" max="11577" width="66.5" style="129" customWidth="1"/>
    <col min="11578" max="11590" width="9.33203125" style="129"/>
    <col min="11591" max="11609" width="0" style="129" hidden="1" customWidth="1"/>
    <col min="11610" max="11776" width="9.33203125" style="129"/>
    <col min="11777" max="11777" width="8.33203125" style="129" customWidth="1"/>
    <col min="11778" max="11778" width="1.6640625" style="129" customWidth="1"/>
    <col min="11779" max="11779" width="4.1640625" style="129" customWidth="1"/>
    <col min="11780" max="11809" width="2.5" style="129" customWidth="1"/>
    <col min="11810" max="11810" width="3.33203125" style="129" customWidth="1"/>
    <col min="11811" max="11813" width="2.5" style="129" customWidth="1"/>
    <col min="11814" max="11814" width="8.33203125" style="129" customWidth="1"/>
    <col min="11815" max="11815" width="3.33203125" style="129" customWidth="1"/>
    <col min="11816" max="11816" width="13.33203125" style="129" customWidth="1"/>
    <col min="11817" max="11817" width="7.5" style="129" customWidth="1"/>
    <col min="11818" max="11818" width="4.1640625" style="129" customWidth="1"/>
    <col min="11819" max="11819" width="1.6640625" style="129" customWidth="1"/>
    <col min="11820" max="11820" width="13.6640625" style="129" customWidth="1"/>
    <col min="11821" max="11832" width="0" style="129" hidden="1" customWidth="1"/>
    <col min="11833" max="11833" width="66.5" style="129" customWidth="1"/>
    <col min="11834" max="11846" width="9.33203125" style="129"/>
    <col min="11847" max="11865" width="0" style="129" hidden="1" customWidth="1"/>
    <col min="11866" max="12032" width="9.33203125" style="129"/>
    <col min="12033" max="12033" width="8.33203125" style="129" customWidth="1"/>
    <col min="12034" max="12034" width="1.6640625" style="129" customWidth="1"/>
    <col min="12035" max="12035" width="4.1640625" style="129" customWidth="1"/>
    <col min="12036" max="12065" width="2.5" style="129" customWidth="1"/>
    <col min="12066" max="12066" width="3.33203125" style="129" customWidth="1"/>
    <col min="12067" max="12069" width="2.5" style="129" customWidth="1"/>
    <col min="12070" max="12070" width="8.33203125" style="129" customWidth="1"/>
    <col min="12071" max="12071" width="3.33203125" style="129" customWidth="1"/>
    <col min="12072" max="12072" width="13.33203125" style="129" customWidth="1"/>
    <col min="12073" max="12073" width="7.5" style="129" customWidth="1"/>
    <col min="12074" max="12074" width="4.1640625" style="129" customWidth="1"/>
    <col min="12075" max="12075" width="1.6640625" style="129" customWidth="1"/>
    <col min="12076" max="12076" width="13.6640625" style="129" customWidth="1"/>
    <col min="12077" max="12088" width="0" style="129" hidden="1" customWidth="1"/>
    <col min="12089" max="12089" width="66.5" style="129" customWidth="1"/>
    <col min="12090" max="12102" width="9.33203125" style="129"/>
    <col min="12103" max="12121" width="0" style="129" hidden="1" customWidth="1"/>
    <col min="12122" max="12288" width="9.33203125" style="129"/>
    <col min="12289" max="12289" width="8.33203125" style="129" customWidth="1"/>
    <col min="12290" max="12290" width="1.6640625" style="129" customWidth="1"/>
    <col min="12291" max="12291" width="4.1640625" style="129" customWidth="1"/>
    <col min="12292" max="12321" width="2.5" style="129" customWidth="1"/>
    <col min="12322" max="12322" width="3.33203125" style="129" customWidth="1"/>
    <col min="12323" max="12325" width="2.5" style="129" customWidth="1"/>
    <col min="12326" max="12326" width="8.33203125" style="129" customWidth="1"/>
    <col min="12327" max="12327" width="3.33203125" style="129" customWidth="1"/>
    <col min="12328" max="12328" width="13.33203125" style="129" customWidth="1"/>
    <col min="12329" max="12329" width="7.5" style="129" customWidth="1"/>
    <col min="12330" max="12330" width="4.1640625" style="129" customWidth="1"/>
    <col min="12331" max="12331" width="1.6640625" style="129" customWidth="1"/>
    <col min="12332" max="12332" width="13.6640625" style="129" customWidth="1"/>
    <col min="12333" max="12344" width="0" style="129" hidden="1" customWidth="1"/>
    <col min="12345" max="12345" width="66.5" style="129" customWidth="1"/>
    <col min="12346" max="12358" width="9.33203125" style="129"/>
    <col min="12359" max="12377" width="0" style="129" hidden="1" customWidth="1"/>
    <col min="12378" max="12544" width="9.33203125" style="129"/>
    <col min="12545" max="12545" width="8.33203125" style="129" customWidth="1"/>
    <col min="12546" max="12546" width="1.6640625" style="129" customWidth="1"/>
    <col min="12547" max="12547" width="4.1640625" style="129" customWidth="1"/>
    <col min="12548" max="12577" width="2.5" style="129" customWidth="1"/>
    <col min="12578" max="12578" width="3.33203125" style="129" customWidth="1"/>
    <col min="12579" max="12581" width="2.5" style="129" customWidth="1"/>
    <col min="12582" max="12582" width="8.33203125" style="129" customWidth="1"/>
    <col min="12583" max="12583" width="3.33203125" style="129" customWidth="1"/>
    <col min="12584" max="12584" width="13.33203125" style="129" customWidth="1"/>
    <col min="12585" max="12585" width="7.5" style="129" customWidth="1"/>
    <col min="12586" max="12586" width="4.1640625" style="129" customWidth="1"/>
    <col min="12587" max="12587" width="1.6640625" style="129" customWidth="1"/>
    <col min="12588" max="12588" width="13.6640625" style="129" customWidth="1"/>
    <col min="12589" max="12600" width="0" style="129" hidden="1" customWidth="1"/>
    <col min="12601" max="12601" width="66.5" style="129" customWidth="1"/>
    <col min="12602" max="12614" width="9.33203125" style="129"/>
    <col min="12615" max="12633" width="0" style="129" hidden="1" customWidth="1"/>
    <col min="12634" max="12800" width="9.33203125" style="129"/>
    <col min="12801" max="12801" width="8.33203125" style="129" customWidth="1"/>
    <col min="12802" max="12802" width="1.6640625" style="129" customWidth="1"/>
    <col min="12803" max="12803" width="4.1640625" style="129" customWidth="1"/>
    <col min="12804" max="12833" width="2.5" style="129" customWidth="1"/>
    <col min="12834" max="12834" width="3.33203125" style="129" customWidth="1"/>
    <col min="12835" max="12837" width="2.5" style="129" customWidth="1"/>
    <col min="12838" max="12838" width="8.33203125" style="129" customWidth="1"/>
    <col min="12839" max="12839" width="3.33203125" style="129" customWidth="1"/>
    <col min="12840" max="12840" width="13.33203125" style="129" customWidth="1"/>
    <col min="12841" max="12841" width="7.5" style="129" customWidth="1"/>
    <col min="12842" max="12842" width="4.1640625" style="129" customWidth="1"/>
    <col min="12843" max="12843" width="1.6640625" style="129" customWidth="1"/>
    <col min="12844" max="12844" width="13.6640625" style="129" customWidth="1"/>
    <col min="12845" max="12856" width="0" style="129" hidden="1" customWidth="1"/>
    <col min="12857" max="12857" width="66.5" style="129" customWidth="1"/>
    <col min="12858" max="12870" width="9.33203125" style="129"/>
    <col min="12871" max="12889" width="0" style="129" hidden="1" customWidth="1"/>
    <col min="12890" max="13056" width="9.33203125" style="129"/>
    <col min="13057" max="13057" width="8.33203125" style="129" customWidth="1"/>
    <col min="13058" max="13058" width="1.6640625" style="129" customWidth="1"/>
    <col min="13059" max="13059" width="4.1640625" style="129" customWidth="1"/>
    <col min="13060" max="13089" width="2.5" style="129" customWidth="1"/>
    <col min="13090" max="13090" width="3.33203125" style="129" customWidth="1"/>
    <col min="13091" max="13093" width="2.5" style="129" customWidth="1"/>
    <col min="13094" max="13094" width="8.33203125" style="129" customWidth="1"/>
    <col min="13095" max="13095" width="3.33203125" style="129" customWidth="1"/>
    <col min="13096" max="13096" width="13.33203125" style="129" customWidth="1"/>
    <col min="13097" max="13097" width="7.5" style="129" customWidth="1"/>
    <col min="13098" max="13098" width="4.1640625" style="129" customWidth="1"/>
    <col min="13099" max="13099" width="1.6640625" style="129" customWidth="1"/>
    <col min="13100" max="13100" width="13.6640625" style="129" customWidth="1"/>
    <col min="13101" max="13112" width="0" style="129" hidden="1" customWidth="1"/>
    <col min="13113" max="13113" width="66.5" style="129" customWidth="1"/>
    <col min="13114" max="13126" width="9.33203125" style="129"/>
    <col min="13127" max="13145" width="0" style="129" hidden="1" customWidth="1"/>
    <col min="13146" max="13312" width="9.33203125" style="129"/>
    <col min="13313" max="13313" width="8.33203125" style="129" customWidth="1"/>
    <col min="13314" max="13314" width="1.6640625" style="129" customWidth="1"/>
    <col min="13315" max="13315" width="4.1640625" style="129" customWidth="1"/>
    <col min="13316" max="13345" width="2.5" style="129" customWidth="1"/>
    <col min="13346" max="13346" width="3.33203125" style="129" customWidth="1"/>
    <col min="13347" max="13349" width="2.5" style="129" customWidth="1"/>
    <col min="13350" max="13350" width="8.33203125" style="129" customWidth="1"/>
    <col min="13351" max="13351" width="3.33203125" style="129" customWidth="1"/>
    <col min="13352" max="13352" width="13.33203125" style="129" customWidth="1"/>
    <col min="13353" max="13353" width="7.5" style="129" customWidth="1"/>
    <col min="13354" max="13354" width="4.1640625" style="129" customWidth="1"/>
    <col min="13355" max="13355" width="1.6640625" style="129" customWidth="1"/>
    <col min="13356" max="13356" width="13.6640625" style="129" customWidth="1"/>
    <col min="13357" max="13368" width="0" style="129" hidden="1" customWidth="1"/>
    <col min="13369" max="13369" width="66.5" style="129" customWidth="1"/>
    <col min="13370" max="13382" width="9.33203125" style="129"/>
    <col min="13383" max="13401" width="0" style="129" hidden="1" customWidth="1"/>
    <col min="13402" max="13568" width="9.33203125" style="129"/>
    <col min="13569" max="13569" width="8.33203125" style="129" customWidth="1"/>
    <col min="13570" max="13570" width="1.6640625" style="129" customWidth="1"/>
    <col min="13571" max="13571" width="4.1640625" style="129" customWidth="1"/>
    <col min="13572" max="13601" width="2.5" style="129" customWidth="1"/>
    <col min="13602" max="13602" width="3.33203125" style="129" customWidth="1"/>
    <col min="13603" max="13605" width="2.5" style="129" customWidth="1"/>
    <col min="13606" max="13606" width="8.33203125" style="129" customWidth="1"/>
    <col min="13607" max="13607" width="3.33203125" style="129" customWidth="1"/>
    <col min="13608" max="13608" width="13.33203125" style="129" customWidth="1"/>
    <col min="13609" max="13609" width="7.5" style="129" customWidth="1"/>
    <col min="13610" max="13610" width="4.1640625" style="129" customWidth="1"/>
    <col min="13611" max="13611" width="1.6640625" style="129" customWidth="1"/>
    <col min="13612" max="13612" width="13.6640625" style="129" customWidth="1"/>
    <col min="13613" max="13624" width="0" style="129" hidden="1" customWidth="1"/>
    <col min="13625" max="13625" width="66.5" style="129" customWidth="1"/>
    <col min="13626" max="13638" width="9.33203125" style="129"/>
    <col min="13639" max="13657" width="0" style="129" hidden="1" customWidth="1"/>
    <col min="13658" max="13824" width="9.33203125" style="129"/>
    <col min="13825" max="13825" width="8.33203125" style="129" customWidth="1"/>
    <col min="13826" max="13826" width="1.6640625" style="129" customWidth="1"/>
    <col min="13827" max="13827" width="4.1640625" style="129" customWidth="1"/>
    <col min="13828" max="13857" width="2.5" style="129" customWidth="1"/>
    <col min="13858" max="13858" width="3.33203125" style="129" customWidth="1"/>
    <col min="13859" max="13861" width="2.5" style="129" customWidth="1"/>
    <col min="13862" max="13862" width="8.33203125" style="129" customWidth="1"/>
    <col min="13863" max="13863" width="3.33203125" style="129" customWidth="1"/>
    <col min="13864" max="13864" width="13.33203125" style="129" customWidth="1"/>
    <col min="13865" max="13865" width="7.5" style="129" customWidth="1"/>
    <col min="13866" max="13866" width="4.1640625" style="129" customWidth="1"/>
    <col min="13867" max="13867" width="1.6640625" style="129" customWidth="1"/>
    <col min="13868" max="13868" width="13.6640625" style="129" customWidth="1"/>
    <col min="13869" max="13880" width="0" style="129" hidden="1" customWidth="1"/>
    <col min="13881" max="13881" width="66.5" style="129" customWidth="1"/>
    <col min="13882" max="13894" width="9.33203125" style="129"/>
    <col min="13895" max="13913" width="0" style="129" hidden="1" customWidth="1"/>
    <col min="13914" max="14080" width="9.33203125" style="129"/>
    <col min="14081" max="14081" width="8.33203125" style="129" customWidth="1"/>
    <col min="14082" max="14082" width="1.6640625" style="129" customWidth="1"/>
    <col min="14083" max="14083" width="4.1640625" style="129" customWidth="1"/>
    <col min="14084" max="14113" width="2.5" style="129" customWidth="1"/>
    <col min="14114" max="14114" width="3.33203125" style="129" customWidth="1"/>
    <col min="14115" max="14117" width="2.5" style="129" customWidth="1"/>
    <col min="14118" max="14118" width="8.33203125" style="129" customWidth="1"/>
    <col min="14119" max="14119" width="3.33203125" style="129" customWidth="1"/>
    <col min="14120" max="14120" width="13.33203125" style="129" customWidth="1"/>
    <col min="14121" max="14121" width="7.5" style="129" customWidth="1"/>
    <col min="14122" max="14122" width="4.1640625" style="129" customWidth="1"/>
    <col min="14123" max="14123" width="1.6640625" style="129" customWidth="1"/>
    <col min="14124" max="14124" width="13.6640625" style="129" customWidth="1"/>
    <col min="14125" max="14136" width="0" style="129" hidden="1" customWidth="1"/>
    <col min="14137" max="14137" width="66.5" style="129" customWidth="1"/>
    <col min="14138" max="14150" width="9.33203125" style="129"/>
    <col min="14151" max="14169" width="0" style="129" hidden="1" customWidth="1"/>
    <col min="14170" max="14336" width="9.33203125" style="129"/>
    <col min="14337" max="14337" width="8.33203125" style="129" customWidth="1"/>
    <col min="14338" max="14338" width="1.6640625" style="129" customWidth="1"/>
    <col min="14339" max="14339" width="4.1640625" style="129" customWidth="1"/>
    <col min="14340" max="14369" width="2.5" style="129" customWidth="1"/>
    <col min="14370" max="14370" width="3.33203125" style="129" customWidth="1"/>
    <col min="14371" max="14373" width="2.5" style="129" customWidth="1"/>
    <col min="14374" max="14374" width="8.33203125" style="129" customWidth="1"/>
    <col min="14375" max="14375" width="3.33203125" style="129" customWidth="1"/>
    <col min="14376" max="14376" width="13.33203125" style="129" customWidth="1"/>
    <col min="14377" max="14377" width="7.5" style="129" customWidth="1"/>
    <col min="14378" max="14378" width="4.1640625" style="129" customWidth="1"/>
    <col min="14379" max="14379" width="1.6640625" style="129" customWidth="1"/>
    <col min="14380" max="14380" width="13.6640625" style="129" customWidth="1"/>
    <col min="14381" max="14392" width="0" style="129" hidden="1" customWidth="1"/>
    <col min="14393" max="14393" width="66.5" style="129" customWidth="1"/>
    <col min="14394" max="14406" width="9.33203125" style="129"/>
    <col min="14407" max="14425" width="0" style="129" hidden="1" customWidth="1"/>
    <col min="14426" max="14592" width="9.33203125" style="129"/>
    <col min="14593" max="14593" width="8.33203125" style="129" customWidth="1"/>
    <col min="14594" max="14594" width="1.6640625" style="129" customWidth="1"/>
    <col min="14595" max="14595" width="4.1640625" style="129" customWidth="1"/>
    <col min="14596" max="14625" width="2.5" style="129" customWidth="1"/>
    <col min="14626" max="14626" width="3.33203125" style="129" customWidth="1"/>
    <col min="14627" max="14629" width="2.5" style="129" customWidth="1"/>
    <col min="14630" max="14630" width="8.33203125" style="129" customWidth="1"/>
    <col min="14631" max="14631" width="3.33203125" style="129" customWidth="1"/>
    <col min="14632" max="14632" width="13.33203125" style="129" customWidth="1"/>
    <col min="14633" max="14633" width="7.5" style="129" customWidth="1"/>
    <col min="14634" max="14634" width="4.1640625" style="129" customWidth="1"/>
    <col min="14635" max="14635" width="1.6640625" style="129" customWidth="1"/>
    <col min="14636" max="14636" width="13.6640625" style="129" customWidth="1"/>
    <col min="14637" max="14648" width="0" style="129" hidden="1" customWidth="1"/>
    <col min="14649" max="14649" width="66.5" style="129" customWidth="1"/>
    <col min="14650" max="14662" width="9.33203125" style="129"/>
    <col min="14663" max="14681" width="0" style="129" hidden="1" customWidth="1"/>
    <col min="14682" max="14848" width="9.33203125" style="129"/>
    <col min="14849" max="14849" width="8.33203125" style="129" customWidth="1"/>
    <col min="14850" max="14850" width="1.6640625" style="129" customWidth="1"/>
    <col min="14851" max="14851" width="4.1640625" style="129" customWidth="1"/>
    <col min="14852" max="14881" width="2.5" style="129" customWidth="1"/>
    <col min="14882" max="14882" width="3.33203125" style="129" customWidth="1"/>
    <col min="14883" max="14885" width="2.5" style="129" customWidth="1"/>
    <col min="14886" max="14886" width="8.33203125" style="129" customWidth="1"/>
    <col min="14887" max="14887" width="3.33203125" style="129" customWidth="1"/>
    <col min="14888" max="14888" width="13.33203125" style="129" customWidth="1"/>
    <col min="14889" max="14889" width="7.5" style="129" customWidth="1"/>
    <col min="14890" max="14890" width="4.1640625" style="129" customWidth="1"/>
    <col min="14891" max="14891" width="1.6640625" style="129" customWidth="1"/>
    <col min="14892" max="14892" width="13.6640625" style="129" customWidth="1"/>
    <col min="14893" max="14904" width="0" style="129" hidden="1" customWidth="1"/>
    <col min="14905" max="14905" width="66.5" style="129" customWidth="1"/>
    <col min="14906" max="14918" width="9.33203125" style="129"/>
    <col min="14919" max="14937" width="0" style="129" hidden="1" customWidth="1"/>
    <col min="14938" max="15104" width="9.33203125" style="129"/>
    <col min="15105" max="15105" width="8.33203125" style="129" customWidth="1"/>
    <col min="15106" max="15106" width="1.6640625" style="129" customWidth="1"/>
    <col min="15107" max="15107" width="4.1640625" style="129" customWidth="1"/>
    <col min="15108" max="15137" width="2.5" style="129" customWidth="1"/>
    <col min="15138" max="15138" width="3.33203125" style="129" customWidth="1"/>
    <col min="15139" max="15141" width="2.5" style="129" customWidth="1"/>
    <col min="15142" max="15142" width="8.33203125" style="129" customWidth="1"/>
    <col min="15143" max="15143" width="3.33203125" style="129" customWidth="1"/>
    <col min="15144" max="15144" width="13.33203125" style="129" customWidth="1"/>
    <col min="15145" max="15145" width="7.5" style="129" customWidth="1"/>
    <col min="15146" max="15146" width="4.1640625" style="129" customWidth="1"/>
    <col min="15147" max="15147" width="1.6640625" style="129" customWidth="1"/>
    <col min="15148" max="15148" width="13.6640625" style="129" customWidth="1"/>
    <col min="15149" max="15160" width="0" style="129" hidden="1" customWidth="1"/>
    <col min="15161" max="15161" width="66.5" style="129" customWidth="1"/>
    <col min="15162" max="15174" width="9.33203125" style="129"/>
    <col min="15175" max="15193" width="0" style="129" hidden="1" customWidth="1"/>
    <col min="15194" max="15360" width="9.33203125" style="129"/>
    <col min="15361" max="15361" width="8.33203125" style="129" customWidth="1"/>
    <col min="15362" max="15362" width="1.6640625" style="129" customWidth="1"/>
    <col min="15363" max="15363" width="4.1640625" style="129" customWidth="1"/>
    <col min="15364" max="15393" width="2.5" style="129" customWidth="1"/>
    <col min="15394" max="15394" width="3.33203125" style="129" customWidth="1"/>
    <col min="15395" max="15397" width="2.5" style="129" customWidth="1"/>
    <col min="15398" max="15398" width="8.33203125" style="129" customWidth="1"/>
    <col min="15399" max="15399" width="3.33203125" style="129" customWidth="1"/>
    <col min="15400" max="15400" width="13.33203125" style="129" customWidth="1"/>
    <col min="15401" max="15401" width="7.5" style="129" customWidth="1"/>
    <col min="15402" max="15402" width="4.1640625" style="129" customWidth="1"/>
    <col min="15403" max="15403" width="1.6640625" style="129" customWidth="1"/>
    <col min="15404" max="15404" width="13.6640625" style="129" customWidth="1"/>
    <col min="15405" max="15416" width="0" style="129" hidden="1" customWidth="1"/>
    <col min="15417" max="15417" width="66.5" style="129" customWidth="1"/>
    <col min="15418" max="15430" width="9.33203125" style="129"/>
    <col min="15431" max="15449" width="0" style="129" hidden="1" customWidth="1"/>
    <col min="15450" max="15616" width="9.33203125" style="129"/>
    <col min="15617" max="15617" width="8.33203125" style="129" customWidth="1"/>
    <col min="15618" max="15618" width="1.6640625" style="129" customWidth="1"/>
    <col min="15619" max="15619" width="4.1640625" style="129" customWidth="1"/>
    <col min="15620" max="15649" width="2.5" style="129" customWidth="1"/>
    <col min="15650" max="15650" width="3.33203125" style="129" customWidth="1"/>
    <col min="15651" max="15653" width="2.5" style="129" customWidth="1"/>
    <col min="15654" max="15654" width="8.33203125" style="129" customWidth="1"/>
    <col min="15655" max="15655" width="3.33203125" style="129" customWidth="1"/>
    <col min="15656" max="15656" width="13.33203125" style="129" customWidth="1"/>
    <col min="15657" max="15657" width="7.5" style="129" customWidth="1"/>
    <col min="15658" max="15658" width="4.1640625" style="129" customWidth="1"/>
    <col min="15659" max="15659" width="1.6640625" style="129" customWidth="1"/>
    <col min="15660" max="15660" width="13.6640625" style="129" customWidth="1"/>
    <col min="15661" max="15672" width="0" style="129" hidden="1" customWidth="1"/>
    <col min="15673" max="15673" width="66.5" style="129" customWidth="1"/>
    <col min="15674" max="15686" width="9.33203125" style="129"/>
    <col min="15687" max="15705" width="0" style="129" hidden="1" customWidth="1"/>
    <col min="15706" max="15872" width="9.33203125" style="129"/>
    <col min="15873" max="15873" width="8.33203125" style="129" customWidth="1"/>
    <col min="15874" max="15874" width="1.6640625" style="129" customWidth="1"/>
    <col min="15875" max="15875" width="4.1640625" style="129" customWidth="1"/>
    <col min="15876" max="15905" width="2.5" style="129" customWidth="1"/>
    <col min="15906" max="15906" width="3.33203125" style="129" customWidth="1"/>
    <col min="15907" max="15909" width="2.5" style="129" customWidth="1"/>
    <col min="15910" max="15910" width="8.33203125" style="129" customWidth="1"/>
    <col min="15911" max="15911" width="3.33203125" style="129" customWidth="1"/>
    <col min="15912" max="15912" width="13.33203125" style="129" customWidth="1"/>
    <col min="15913" max="15913" width="7.5" style="129" customWidth="1"/>
    <col min="15914" max="15914" width="4.1640625" style="129" customWidth="1"/>
    <col min="15915" max="15915" width="1.6640625" style="129" customWidth="1"/>
    <col min="15916" max="15916" width="13.6640625" style="129" customWidth="1"/>
    <col min="15917" max="15928" width="0" style="129" hidden="1" customWidth="1"/>
    <col min="15929" max="15929" width="66.5" style="129" customWidth="1"/>
    <col min="15930" max="15942" width="9.33203125" style="129"/>
    <col min="15943" max="15961" width="0" style="129" hidden="1" customWidth="1"/>
    <col min="15962" max="16128" width="9.33203125" style="129"/>
    <col min="16129" max="16129" width="8.33203125" style="129" customWidth="1"/>
    <col min="16130" max="16130" width="1.6640625" style="129" customWidth="1"/>
    <col min="16131" max="16131" width="4.1640625" style="129" customWidth="1"/>
    <col min="16132" max="16161" width="2.5" style="129" customWidth="1"/>
    <col min="16162" max="16162" width="3.33203125" style="129" customWidth="1"/>
    <col min="16163" max="16165" width="2.5" style="129" customWidth="1"/>
    <col min="16166" max="16166" width="8.33203125" style="129" customWidth="1"/>
    <col min="16167" max="16167" width="3.33203125" style="129" customWidth="1"/>
    <col min="16168" max="16168" width="13.33203125" style="129" customWidth="1"/>
    <col min="16169" max="16169" width="7.5" style="129" customWidth="1"/>
    <col min="16170" max="16170" width="4.1640625" style="129" customWidth="1"/>
    <col min="16171" max="16171" width="1.6640625" style="129" customWidth="1"/>
    <col min="16172" max="16172" width="13.6640625" style="129" customWidth="1"/>
    <col min="16173" max="16184" width="0" style="129" hidden="1" customWidth="1"/>
    <col min="16185" max="16185" width="66.5" style="129" customWidth="1"/>
    <col min="16186" max="16198" width="9.33203125" style="129"/>
    <col min="16199" max="16217" width="0" style="129" hidden="1" customWidth="1"/>
    <col min="16218" max="16384" width="9.33203125" style="129"/>
  </cols>
  <sheetData>
    <row r="1" spans="1:73" ht="21.4" customHeight="1" x14ac:dyDescent="0.3">
      <c r="A1" s="123" t="s">
        <v>1355</v>
      </c>
      <c r="B1" s="124"/>
      <c r="C1" s="124"/>
      <c r="D1" s="125" t="s">
        <v>1</v>
      </c>
      <c r="E1" s="124"/>
      <c r="F1" s="124"/>
      <c r="G1" s="124"/>
      <c r="H1" s="124"/>
      <c r="I1" s="124"/>
      <c r="J1" s="124"/>
      <c r="K1" s="126" t="s">
        <v>1356</v>
      </c>
      <c r="L1" s="126"/>
      <c r="M1" s="126"/>
      <c r="N1" s="126"/>
      <c r="O1" s="126"/>
      <c r="P1" s="126"/>
      <c r="Q1" s="126"/>
      <c r="R1" s="126"/>
      <c r="S1" s="126"/>
      <c r="T1" s="124"/>
      <c r="U1" s="124"/>
      <c r="V1" s="124"/>
      <c r="W1" s="126" t="s">
        <v>1357</v>
      </c>
      <c r="X1" s="126"/>
      <c r="Y1" s="126"/>
      <c r="Z1" s="126"/>
      <c r="AA1" s="126"/>
      <c r="AB1" s="126"/>
      <c r="AC1" s="126"/>
      <c r="AD1" s="126"/>
      <c r="AE1" s="126"/>
      <c r="AF1" s="126"/>
      <c r="AG1" s="124"/>
      <c r="AH1" s="124"/>
      <c r="AI1" s="193"/>
      <c r="AJ1" s="193"/>
      <c r="AK1" s="193"/>
      <c r="AL1" s="193"/>
      <c r="AM1" s="193"/>
      <c r="AN1" s="193"/>
      <c r="AO1" s="193"/>
      <c r="AP1" s="193"/>
      <c r="AQ1" s="193"/>
      <c r="AR1" s="127"/>
      <c r="AS1" s="127"/>
      <c r="AT1" s="127"/>
      <c r="AU1" s="127"/>
      <c r="AV1" s="127"/>
      <c r="AW1" s="127"/>
      <c r="AX1" s="127"/>
      <c r="AY1" s="127"/>
      <c r="AZ1" s="127"/>
      <c r="BA1" s="128" t="s">
        <v>1358</v>
      </c>
      <c r="BB1" s="128" t="s">
        <v>3</v>
      </c>
      <c r="BC1" s="127"/>
      <c r="BD1" s="127"/>
      <c r="BE1" s="127"/>
      <c r="BF1" s="127"/>
      <c r="BG1" s="127"/>
      <c r="BH1" s="127"/>
      <c r="BI1" s="127"/>
      <c r="BJ1" s="127"/>
      <c r="BK1" s="127"/>
      <c r="BL1" s="127"/>
      <c r="BM1" s="127"/>
      <c r="BN1" s="127"/>
      <c r="BO1" s="127"/>
      <c r="BP1" s="127"/>
      <c r="BQ1" s="127"/>
      <c r="BR1" s="127"/>
      <c r="BT1" s="130" t="s">
        <v>4</v>
      </c>
      <c r="BU1" s="130" t="s">
        <v>4</v>
      </c>
    </row>
    <row r="2" spans="1:73" ht="36.950000000000003" customHeight="1" x14ac:dyDescent="0.3">
      <c r="C2" s="969" t="s">
        <v>1359</v>
      </c>
      <c r="D2" s="970"/>
      <c r="E2" s="970"/>
      <c r="F2" s="970"/>
      <c r="G2" s="970"/>
      <c r="H2" s="970"/>
      <c r="I2" s="970"/>
      <c r="J2" s="970"/>
      <c r="K2" s="970"/>
      <c r="L2" s="970"/>
      <c r="M2" s="970"/>
      <c r="N2" s="970"/>
      <c r="O2" s="970"/>
      <c r="P2" s="970"/>
      <c r="Q2" s="970"/>
      <c r="R2" s="970"/>
      <c r="S2" s="970"/>
      <c r="T2" s="970"/>
      <c r="U2" s="970"/>
      <c r="V2" s="970"/>
      <c r="W2" s="970"/>
      <c r="X2" s="970"/>
      <c r="Y2" s="970"/>
      <c r="Z2" s="970"/>
      <c r="AA2" s="970"/>
      <c r="AB2" s="970"/>
      <c r="AC2" s="970"/>
      <c r="AD2" s="970"/>
      <c r="AE2" s="970"/>
      <c r="AF2" s="970"/>
      <c r="AG2" s="970"/>
      <c r="AH2" s="970"/>
      <c r="AI2" s="970"/>
      <c r="AJ2" s="970"/>
      <c r="AK2" s="970"/>
      <c r="AL2" s="970"/>
      <c r="AM2" s="970"/>
      <c r="AN2" s="970"/>
      <c r="AO2" s="970"/>
      <c r="AP2" s="970"/>
      <c r="AR2" s="971" t="s">
        <v>6</v>
      </c>
      <c r="AS2" s="972"/>
      <c r="AT2" s="972"/>
      <c r="AU2" s="972"/>
      <c r="AV2" s="972"/>
      <c r="AW2" s="972"/>
      <c r="AX2" s="972"/>
      <c r="AY2" s="972"/>
      <c r="AZ2" s="972"/>
      <c r="BA2" s="972"/>
      <c r="BB2" s="972"/>
      <c r="BC2" s="972"/>
      <c r="BD2" s="972"/>
      <c r="BE2" s="972"/>
      <c r="BS2" s="131" t="s">
        <v>1360</v>
      </c>
      <c r="BT2" s="131" t="s">
        <v>8</v>
      </c>
    </row>
    <row r="3" spans="1:73" ht="6.95" customHeight="1" x14ac:dyDescent="0.3">
      <c r="B3" s="627"/>
      <c r="C3" s="628"/>
      <c r="D3" s="628"/>
      <c r="E3" s="628"/>
      <c r="F3" s="628"/>
      <c r="G3" s="628"/>
      <c r="H3" s="628"/>
      <c r="I3" s="628"/>
      <c r="J3" s="628"/>
      <c r="K3" s="628"/>
      <c r="L3" s="628"/>
      <c r="M3" s="628"/>
      <c r="N3" s="628"/>
      <c r="O3" s="628"/>
      <c r="P3" s="628"/>
      <c r="Q3" s="628"/>
      <c r="R3" s="628"/>
      <c r="S3" s="628"/>
      <c r="T3" s="628"/>
      <c r="U3" s="628"/>
      <c r="V3" s="628"/>
      <c r="W3" s="628"/>
      <c r="X3" s="628"/>
      <c r="Y3" s="628"/>
      <c r="Z3" s="628"/>
      <c r="AA3" s="628"/>
      <c r="AB3" s="628"/>
      <c r="AC3" s="628"/>
      <c r="AD3" s="628"/>
      <c r="AE3" s="628"/>
      <c r="AF3" s="628"/>
      <c r="AG3" s="628"/>
      <c r="AH3" s="628"/>
      <c r="AI3" s="628"/>
      <c r="AJ3" s="628"/>
      <c r="AK3" s="628"/>
      <c r="AL3" s="628"/>
      <c r="AM3" s="628"/>
      <c r="AN3" s="628"/>
      <c r="AO3" s="628"/>
      <c r="AP3" s="628"/>
      <c r="AQ3" s="629"/>
      <c r="BS3" s="131" t="s">
        <v>1360</v>
      </c>
      <c r="BT3" s="131" t="s">
        <v>10</v>
      </c>
    </row>
    <row r="4" spans="1:73" ht="36.950000000000003" customHeight="1" x14ac:dyDescent="0.3">
      <c r="B4" s="630"/>
      <c r="C4" s="973" t="s">
        <v>1361</v>
      </c>
      <c r="D4" s="968"/>
      <c r="E4" s="968"/>
      <c r="F4" s="968"/>
      <c r="G4" s="968"/>
      <c r="H4" s="968"/>
      <c r="I4" s="968"/>
      <c r="J4" s="968"/>
      <c r="K4" s="968"/>
      <c r="L4" s="968"/>
      <c r="M4" s="968"/>
      <c r="N4" s="968"/>
      <c r="O4" s="968"/>
      <c r="P4" s="968"/>
      <c r="Q4" s="968"/>
      <c r="R4" s="968"/>
      <c r="S4" s="968"/>
      <c r="T4" s="968"/>
      <c r="U4" s="968"/>
      <c r="V4" s="968"/>
      <c r="W4" s="968"/>
      <c r="X4" s="968"/>
      <c r="Y4" s="968"/>
      <c r="Z4" s="968"/>
      <c r="AA4" s="968"/>
      <c r="AB4" s="968"/>
      <c r="AC4" s="968"/>
      <c r="AD4" s="968"/>
      <c r="AE4" s="968"/>
      <c r="AF4" s="968"/>
      <c r="AG4" s="968"/>
      <c r="AH4" s="968"/>
      <c r="AI4" s="968"/>
      <c r="AJ4" s="968"/>
      <c r="AK4" s="968"/>
      <c r="AL4" s="968"/>
      <c r="AM4" s="968"/>
      <c r="AN4" s="968"/>
      <c r="AO4" s="968"/>
      <c r="AP4" s="968"/>
      <c r="AQ4" s="631"/>
      <c r="AS4" s="137" t="s">
        <v>12</v>
      </c>
      <c r="BS4" s="131" t="s">
        <v>14</v>
      </c>
    </row>
    <row r="5" spans="1:73" ht="14.45" customHeight="1" x14ac:dyDescent="0.3">
      <c r="B5" s="630"/>
      <c r="C5" s="632"/>
      <c r="D5" s="633" t="s">
        <v>15</v>
      </c>
      <c r="E5" s="632"/>
      <c r="F5" s="632"/>
      <c r="G5" s="632"/>
      <c r="H5" s="632"/>
      <c r="I5" s="632"/>
      <c r="J5" s="632"/>
      <c r="K5" s="974" t="s">
        <v>1362</v>
      </c>
      <c r="L5" s="968"/>
      <c r="M5" s="968"/>
      <c r="N5" s="968"/>
      <c r="O5" s="968"/>
      <c r="P5" s="968"/>
      <c r="Q5" s="968"/>
      <c r="R5" s="968"/>
      <c r="S5" s="968"/>
      <c r="T5" s="968"/>
      <c r="U5" s="968"/>
      <c r="V5" s="968"/>
      <c r="W5" s="968"/>
      <c r="X5" s="968"/>
      <c r="Y5" s="968"/>
      <c r="Z5" s="968"/>
      <c r="AA5" s="968"/>
      <c r="AB5" s="968"/>
      <c r="AC5" s="968"/>
      <c r="AD5" s="968"/>
      <c r="AE5" s="968"/>
      <c r="AF5" s="968"/>
      <c r="AG5" s="968"/>
      <c r="AH5" s="968"/>
      <c r="AI5" s="968"/>
      <c r="AJ5" s="968"/>
      <c r="AK5" s="968"/>
      <c r="AL5" s="968"/>
      <c r="AM5" s="968"/>
      <c r="AN5" s="968"/>
      <c r="AO5" s="968"/>
      <c r="AP5" s="632"/>
      <c r="AQ5" s="631"/>
      <c r="BS5" s="131" t="s">
        <v>1360</v>
      </c>
    </row>
    <row r="6" spans="1:73" ht="36.950000000000003" customHeight="1" x14ac:dyDescent="0.3">
      <c r="B6" s="630"/>
      <c r="C6" s="632"/>
      <c r="D6" s="634" t="s">
        <v>18</v>
      </c>
      <c r="E6" s="632"/>
      <c r="F6" s="632"/>
      <c r="G6" s="632"/>
      <c r="H6" s="632"/>
      <c r="I6" s="632"/>
      <c r="J6" s="632"/>
      <c r="K6" s="975" t="s">
        <v>1363</v>
      </c>
      <c r="L6" s="968"/>
      <c r="M6" s="968"/>
      <c r="N6" s="968"/>
      <c r="O6" s="968"/>
      <c r="P6" s="968"/>
      <c r="Q6" s="968"/>
      <c r="R6" s="968"/>
      <c r="S6" s="968"/>
      <c r="T6" s="968"/>
      <c r="U6" s="968"/>
      <c r="V6" s="968"/>
      <c r="W6" s="968"/>
      <c r="X6" s="968"/>
      <c r="Y6" s="968"/>
      <c r="Z6" s="968"/>
      <c r="AA6" s="968"/>
      <c r="AB6" s="968"/>
      <c r="AC6" s="968"/>
      <c r="AD6" s="968"/>
      <c r="AE6" s="968"/>
      <c r="AF6" s="968"/>
      <c r="AG6" s="968"/>
      <c r="AH6" s="968"/>
      <c r="AI6" s="968"/>
      <c r="AJ6" s="968"/>
      <c r="AK6" s="968"/>
      <c r="AL6" s="968"/>
      <c r="AM6" s="968"/>
      <c r="AN6" s="968"/>
      <c r="AO6" s="968"/>
      <c r="AP6" s="632"/>
      <c r="AQ6" s="631"/>
      <c r="BS6" s="131" t="s">
        <v>7</v>
      </c>
    </row>
    <row r="7" spans="1:73" ht="14.45" customHeight="1" x14ac:dyDescent="0.3">
      <c r="B7" s="630"/>
      <c r="C7" s="632"/>
      <c r="D7" s="635" t="s">
        <v>1364</v>
      </c>
      <c r="E7" s="632"/>
      <c r="F7" s="632"/>
      <c r="G7" s="632"/>
      <c r="H7" s="632"/>
      <c r="I7" s="632"/>
      <c r="J7" s="632"/>
      <c r="K7" s="636" t="s">
        <v>3</v>
      </c>
      <c r="L7" s="632"/>
      <c r="M7" s="632"/>
      <c r="N7" s="632"/>
      <c r="O7" s="632"/>
      <c r="P7" s="632"/>
      <c r="Q7" s="632"/>
      <c r="R7" s="632"/>
      <c r="S7" s="632"/>
      <c r="T7" s="632"/>
      <c r="U7" s="632"/>
      <c r="V7" s="632"/>
      <c r="W7" s="632"/>
      <c r="X7" s="632"/>
      <c r="Y7" s="632"/>
      <c r="Z7" s="632"/>
      <c r="AA7" s="632"/>
      <c r="AB7" s="632"/>
      <c r="AC7" s="632"/>
      <c r="AD7" s="632"/>
      <c r="AE7" s="632"/>
      <c r="AF7" s="632"/>
      <c r="AG7" s="632"/>
      <c r="AH7" s="632"/>
      <c r="AI7" s="632"/>
      <c r="AJ7" s="632"/>
      <c r="AK7" s="635" t="s">
        <v>22</v>
      </c>
      <c r="AL7" s="632"/>
      <c r="AM7" s="632"/>
      <c r="AN7" s="636" t="s">
        <v>3</v>
      </c>
      <c r="AO7" s="632"/>
      <c r="AP7" s="632"/>
      <c r="AQ7" s="631"/>
      <c r="BS7" s="131" t="s">
        <v>9</v>
      </c>
    </row>
    <row r="8" spans="1:73" ht="14.45" customHeight="1" x14ac:dyDescent="0.3">
      <c r="B8" s="630"/>
      <c r="C8" s="632"/>
      <c r="D8" s="635" t="s">
        <v>23</v>
      </c>
      <c r="E8" s="632"/>
      <c r="F8" s="632"/>
      <c r="G8" s="632"/>
      <c r="H8" s="632"/>
      <c r="I8" s="632"/>
      <c r="J8" s="632"/>
      <c r="K8" s="636" t="s">
        <v>24</v>
      </c>
      <c r="L8" s="632"/>
      <c r="M8" s="632"/>
      <c r="N8" s="632"/>
      <c r="O8" s="632"/>
      <c r="P8" s="632"/>
      <c r="Q8" s="632"/>
      <c r="R8" s="632"/>
      <c r="S8" s="632"/>
      <c r="T8" s="632"/>
      <c r="U8" s="632"/>
      <c r="V8" s="632"/>
      <c r="W8" s="632"/>
      <c r="X8" s="632"/>
      <c r="Y8" s="632"/>
      <c r="Z8" s="632"/>
      <c r="AA8" s="632"/>
      <c r="AB8" s="632"/>
      <c r="AC8" s="632"/>
      <c r="AD8" s="632"/>
      <c r="AE8" s="632"/>
      <c r="AF8" s="632"/>
      <c r="AG8" s="632"/>
      <c r="AH8" s="632"/>
      <c r="AI8" s="632"/>
      <c r="AJ8" s="632"/>
      <c r="AK8" s="635" t="s">
        <v>25</v>
      </c>
      <c r="AL8" s="632"/>
      <c r="AM8" s="632"/>
      <c r="AN8" s="636" t="s">
        <v>1365</v>
      </c>
      <c r="AO8" s="632"/>
      <c r="AP8" s="632"/>
      <c r="AQ8" s="631"/>
      <c r="BS8" s="131" t="s">
        <v>27</v>
      </c>
    </row>
    <row r="9" spans="1:73" ht="14.45" customHeight="1" x14ac:dyDescent="0.3">
      <c r="B9" s="630"/>
      <c r="C9" s="632"/>
      <c r="D9" s="632"/>
      <c r="E9" s="632"/>
      <c r="F9" s="632"/>
      <c r="G9" s="632"/>
      <c r="H9" s="632"/>
      <c r="I9" s="632"/>
      <c r="J9" s="632"/>
      <c r="K9" s="632"/>
      <c r="L9" s="632"/>
      <c r="M9" s="632"/>
      <c r="N9" s="632"/>
      <c r="O9" s="632"/>
      <c r="P9" s="632"/>
      <c r="Q9" s="632"/>
      <c r="R9" s="632"/>
      <c r="S9" s="632"/>
      <c r="T9" s="632"/>
      <c r="U9" s="632"/>
      <c r="V9" s="632"/>
      <c r="W9" s="632"/>
      <c r="X9" s="632"/>
      <c r="Y9" s="632"/>
      <c r="Z9" s="632"/>
      <c r="AA9" s="632"/>
      <c r="AB9" s="632"/>
      <c r="AC9" s="632"/>
      <c r="AD9" s="632"/>
      <c r="AE9" s="632"/>
      <c r="AF9" s="632"/>
      <c r="AG9" s="632"/>
      <c r="AH9" s="632"/>
      <c r="AI9" s="632"/>
      <c r="AJ9" s="632"/>
      <c r="AK9" s="632"/>
      <c r="AL9" s="632"/>
      <c r="AM9" s="632"/>
      <c r="AN9" s="632"/>
      <c r="AO9" s="632"/>
      <c r="AP9" s="632"/>
      <c r="AQ9" s="631"/>
      <c r="BS9" s="131" t="s">
        <v>32</v>
      </c>
    </row>
    <row r="10" spans="1:73" ht="14.45" customHeight="1" x14ac:dyDescent="0.3">
      <c r="B10" s="630"/>
      <c r="C10" s="632"/>
      <c r="D10" s="635" t="s">
        <v>1366</v>
      </c>
      <c r="E10" s="632"/>
      <c r="F10" s="632"/>
      <c r="G10" s="632"/>
      <c r="H10" s="632"/>
      <c r="I10" s="632"/>
      <c r="J10" s="632"/>
      <c r="K10" s="632"/>
      <c r="L10" s="632"/>
      <c r="M10" s="632"/>
      <c r="N10" s="632"/>
      <c r="O10" s="632"/>
      <c r="P10" s="632"/>
      <c r="Q10" s="632"/>
      <c r="R10" s="632"/>
      <c r="S10" s="632"/>
      <c r="T10" s="632"/>
      <c r="U10" s="632"/>
      <c r="V10" s="632"/>
      <c r="W10" s="632"/>
      <c r="X10" s="632"/>
      <c r="Y10" s="632"/>
      <c r="Z10" s="632"/>
      <c r="AA10" s="632"/>
      <c r="AB10" s="632"/>
      <c r="AC10" s="632"/>
      <c r="AD10" s="632"/>
      <c r="AE10" s="632"/>
      <c r="AF10" s="632"/>
      <c r="AG10" s="632"/>
      <c r="AH10" s="632"/>
      <c r="AI10" s="632"/>
      <c r="AJ10" s="632"/>
      <c r="AK10" s="635" t="s">
        <v>34</v>
      </c>
      <c r="AL10" s="632"/>
      <c r="AM10" s="632"/>
      <c r="AN10" s="636" t="s">
        <v>3</v>
      </c>
      <c r="AO10" s="632"/>
      <c r="AP10" s="632"/>
      <c r="AQ10" s="631"/>
      <c r="BS10" s="131" t="s">
        <v>7</v>
      </c>
    </row>
    <row r="11" spans="1:73" ht="18.399999999999999" customHeight="1" x14ac:dyDescent="0.3">
      <c r="B11" s="630"/>
      <c r="C11" s="632"/>
      <c r="D11" s="632"/>
      <c r="E11" s="636" t="s">
        <v>1367</v>
      </c>
      <c r="F11" s="632"/>
      <c r="G11" s="632"/>
      <c r="H11" s="632"/>
      <c r="I11" s="632"/>
      <c r="J11" s="632"/>
      <c r="K11" s="632"/>
      <c r="L11" s="632"/>
      <c r="M11" s="632"/>
      <c r="N11" s="632"/>
      <c r="O11" s="632"/>
      <c r="P11" s="632"/>
      <c r="Q11" s="632"/>
      <c r="R11" s="632"/>
      <c r="S11" s="632"/>
      <c r="T11" s="632"/>
      <c r="U11" s="632"/>
      <c r="V11" s="632"/>
      <c r="W11" s="632"/>
      <c r="X11" s="632"/>
      <c r="Y11" s="632"/>
      <c r="Z11" s="632"/>
      <c r="AA11" s="632"/>
      <c r="AB11" s="632"/>
      <c r="AC11" s="632"/>
      <c r="AD11" s="632"/>
      <c r="AE11" s="632"/>
      <c r="AF11" s="632"/>
      <c r="AG11" s="632"/>
      <c r="AH11" s="632"/>
      <c r="AI11" s="632"/>
      <c r="AJ11" s="632"/>
      <c r="AK11" s="635" t="s">
        <v>36</v>
      </c>
      <c r="AL11" s="632"/>
      <c r="AM11" s="632"/>
      <c r="AN11" s="636" t="s">
        <v>3</v>
      </c>
      <c r="AO11" s="632"/>
      <c r="AP11" s="632"/>
      <c r="AQ11" s="631"/>
      <c r="BS11" s="131" t="s">
        <v>7</v>
      </c>
    </row>
    <row r="12" spans="1:73" ht="6.95" customHeight="1" x14ac:dyDescent="0.3">
      <c r="B12" s="630"/>
      <c r="C12" s="632"/>
      <c r="D12" s="632"/>
      <c r="E12" s="632"/>
      <c r="F12" s="632"/>
      <c r="G12" s="632"/>
      <c r="H12" s="632"/>
      <c r="I12" s="632"/>
      <c r="J12" s="632"/>
      <c r="K12" s="632"/>
      <c r="L12" s="632"/>
      <c r="M12" s="632"/>
      <c r="N12" s="632"/>
      <c r="O12" s="632"/>
      <c r="P12" s="632"/>
      <c r="Q12" s="632"/>
      <c r="R12" s="632"/>
      <c r="S12" s="632"/>
      <c r="T12" s="632"/>
      <c r="U12" s="632"/>
      <c r="V12" s="632"/>
      <c r="W12" s="632"/>
      <c r="X12" s="632"/>
      <c r="Y12" s="632"/>
      <c r="Z12" s="632"/>
      <c r="AA12" s="632"/>
      <c r="AB12" s="632"/>
      <c r="AC12" s="632"/>
      <c r="AD12" s="632"/>
      <c r="AE12" s="632"/>
      <c r="AF12" s="632"/>
      <c r="AG12" s="632"/>
      <c r="AH12" s="632"/>
      <c r="AI12" s="632"/>
      <c r="AJ12" s="632"/>
      <c r="AK12" s="632"/>
      <c r="AL12" s="632"/>
      <c r="AM12" s="632"/>
      <c r="AN12" s="632"/>
      <c r="AO12" s="632"/>
      <c r="AP12" s="632"/>
      <c r="AQ12" s="631"/>
      <c r="BS12" s="131" t="s">
        <v>7</v>
      </c>
    </row>
    <row r="13" spans="1:73" ht="14.45" customHeight="1" x14ac:dyDescent="0.3">
      <c r="B13" s="630"/>
      <c r="C13" s="632"/>
      <c r="D13" s="635" t="s">
        <v>1368</v>
      </c>
      <c r="E13" s="632"/>
      <c r="F13" s="632"/>
      <c r="G13" s="632"/>
      <c r="H13" s="632"/>
      <c r="I13" s="632"/>
      <c r="J13" s="632"/>
      <c r="K13" s="632"/>
      <c r="L13" s="632"/>
      <c r="M13" s="632"/>
      <c r="N13" s="632"/>
      <c r="O13" s="632"/>
      <c r="P13" s="632"/>
      <c r="Q13" s="632"/>
      <c r="R13" s="632"/>
      <c r="S13" s="632"/>
      <c r="T13" s="632"/>
      <c r="U13" s="632"/>
      <c r="V13" s="632"/>
      <c r="W13" s="632"/>
      <c r="X13" s="632"/>
      <c r="Y13" s="632"/>
      <c r="Z13" s="632"/>
      <c r="AA13" s="632"/>
      <c r="AB13" s="632"/>
      <c r="AC13" s="632"/>
      <c r="AD13" s="632"/>
      <c r="AE13" s="632"/>
      <c r="AF13" s="632"/>
      <c r="AG13" s="632"/>
      <c r="AH13" s="632"/>
      <c r="AI13" s="632"/>
      <c r="AJ13" s="632"/>
      <c r="AK13" s="635" t="s">
        <v>34</v>
      </c>
      <c r="AL13" s="632"/>
      <c r="AM13" s="632"/>
      <c r="AN13" s="636" t="s">
        <v>3</v>
      </c>
      <c r="AO13" s="632"/>
      <c r="AP13" s="632"/>
      <c r="AQ13" s="631"/>
      <c r="BS13" s="131" t="s">
        <v>7</v>
      </c>
    </row>
    <row r="14" spans="1:73" ht="15" x14ac:dyDescent="0.3">
      <c r="B14" s="630"/>
      <c r="C14" s="632"/>
      <c r="D14" s="632"/>
      <c r="E14" s="636" t="s">
        <v>1367</v>
      </c>
      <c r="F14" s="632"/>
      <c r="G14" s="632"/>
      <c r="H14" s="632"/>
      <c r="I14" s="632"/>
      <c r="J14" s="632"/>
      <c r="K14" s="632"/>
      <c r="L14" s="632"/>
      <c r="M14" s="632"/>
      <c r="N14" s="632"/>
      <c r="O14" s="632"/>
      <c r="P14" s="632"/>
      <c r="Q14" s="632"/>
      <c r="R14" s="632"/>
      <c r="S14" s="632"/>
      <c r="T14" s="632"/>
      <c r="U14" s="632"/>
      <c r="V14" s="632"/>
      <c r="W14" s="632"/>
      <c r="X14" s="632"/>
      <c r="Y14" s="632"/>
      <c r="Z14" s="632"/>
      <c r="AA14" s="632"/>
      <c r="AB14" s="632"/>
      <c r="AC14" s="632"/>
      <c r="AD14" s="632"/>
      <c r="AE14" s="632"/>
      <c r="AF14" s="632"/>
      <c r="AG14" s="632"/>
      <c r="AH14" s="632"/>
      <c r="AI14" s="632"/>
      <c r="AJ14" s="632"/>
      <c r="AK14" s="635" t="s">
        <v>36</v>
      </c>
      <c r="AL14" s="632"/>
      <c r="AM14" s="632"/>
      <c r="AN14" s="636" t="s">
        <v>3</v>
      </c>
      <c r="AO14" s="632"/>
      <c r="AP14" s="632"/>
      <c r="AQ14" s="631"/>
      <c r="BS14" s="131" t="s">
        <v>7</v>
      </c>
    </row>
    <row r="15" spans="1:73" ht="6.95" customHeight="1" x14ac:dyDescent="0.3">
      <c r="B15" s="630"/>
      <c r="C15" s="632"/>
      <c r="D15" s="632"/>
      <c r="E15" s="632"/>
      <c r="F15" s="632"/>
      <c r="G15" s="632"/>
      <c r="H15" s="632"/>
      <c r="I15" s="632"/>
      <c r="J15" s="632"/>
      <c r="K15" s="632"/>
      <c r="L15" s="632"/>
      <c r="M15" s="632"/>
      <c r="N15" s="632"/>
      <c r="O15" s="632"/>
      <c r="P15" s="632"/>
      <c r="Q15" s="632"/>
      <c r="R15" s="632"/>
      <c r="S15" s="632"/>
      <c r="T15" s="632"/>
      <c r="U15" s="632"/>
      <c r="V15" s="632"/>
      <c r="W15" s="632"/>
      <c r="X15" s="632"/>
      <c r="Y15" s="632"/>
      <c r="Z15" s="632"/>
      <c r="AA15" s="632"/>
      <c r="AB15" s="632"/>
      <c r="AC15" s="632"/>
      <c r="AD15" s="632"/>
      <c r="AE15" s="632"/>
      <c r="AF15" s="632"/>
      <c r="AG15" s="632"/>
      <c r="AH15" s="632"/>
      <c r="AI15" s="632"/>
      <c r="AJ15" s="632"/>
      <c r="AK15" s="632"/>
      <c r="AL15" s="632"/>
      <c r="AM15" s="632"/>
      <c r="AN15" s="632"/>
      <c r="AO15" s="632"/>
      <c r="AP15" s="632"/>
      <c r="AQ15" s="631"/>
      <c r="BS15" s="131" t="s">
        <v>4</v>
      </c>
    </row>
    <row r="16" spans="1:73" ht="14.45" customHeight="1" x14ac:dyDescent="0.3">
      <c r="B16" s="630"/>
      <c r="C16" s="632"/>
      <c r="D16" s="635" t="s">
        <v>39</v>
      </c>
      <c r="E16" s="632"/>
      <c r="F16" s="632"/>
      <c r="G16" s="632"/>
      <c r="H16" s="632"/>
      <c r="I16" s="632"/>
      <c r="J16" s="632"/>
      <c r="K16" s="632"/>
      <c r="L16" s="632"/>
      <c r="M16" s="632"/>
      <c r="N16" s="632"/>
      <c r="O16" s="632"/>
      <c r="P16" s="632"/>
      <c r="Q16" s="632"/>
      <c r="R16" s="632"/>
      <c r="S16" s="632"/>
      <c r="T16" s="632"/>
      <c r="U16" s="632"/>
      <c r="V16" s="632"/>
      <c r="W16" s="632"/>
      <c r="X16" s="632"/>
      <c r="Y16" s="632"/>
      <c r="Z16" s="632"/>
      <c r="AA16" s="632"/>
      <c r="AB16" s="632"/>
      <c r="AC16" s="632"/>
      <c r="AD16" s="632"/>
      <c r="AE16" s="632"/>
      <c r="AF16" s="632"/>
      <c r="AG16" s="632"/>
      <c r="AH16" s="632"/>
      <c r="AI16" s="632"/>
      <c r="AJ16" s="632"/>
      <c r="AK16" s="635" t="s">
        <v>34</v>
      </c>
      <c r="AL16" s="632"/>
      <c r="AM16" s="632"/>
      <c r="AN16" s="636" t="s">
        <v>3</v>
      </c>
      <c r="AO16" s="632"/>
      <c r="AP16" s="632"/>
      <c r="AQ16" s="631"/>
      <c r="BS16" s="131" t="s">
        <v>4</v>
      </c>
    </row>
    <row r="17" spans="1:71" ht="18.399999999999999" customHeight="1" x14ac:dyDescent="0.3">
      <c r="B17" s="630"/>
      <c r="C17" s="632"/>
      <c r="D17" s="632"/>
      <c r="E17" s="636" t="s">
        <v>1369</v>
      </c>
      <c r="F17" s="632"/>
      <c r="G17" s="632"/>
      <c r="H17" s="632"/>
      <c r="I17" s="632"/>
      <c r="J17" s="632"/>
      <c r="K17" s="632"/>
      <c r="L17" s="632"/>
      <c r="M17" s="632"/>
      <c r="N17" s="632"/>
      <c r="O17" s="632"/>
      <c r="P17" s="632"/>
      <c r="Q17" s="632"/>
      <c r="R17" s="632"/>
      <c r="S17" s="632"/>
      <c r="T17" s="632"/>
      <c r="U17" s="632"/>
      <c r="V17" s="632"/>
      <c r="W17" s="632"/>
      <c r="X17" s="632"/>
      <c r="Y17" s="632"/>
      <c r="Z17" s="632"/>
      <c r="AA17" s="632"/>
      <c r="AB17" s="632"/>
      <c r="AC17" s="632"/>
      <c r="AD17" s="632"/>
      <c r="AE17" s="632"/>
      <c r="AF17" s="632"/>
      <c r="AG17" s="632"/>
      <c r="AH17" s="632"/>
      <c r="AI17" s="632"/>
      <c r="AJ17" s="632"/>
      <c r="AK17" s="635" t="s">
        <v>36</v>
      </c>
      <c r="AL17" s="632"/>
      <c r="AM17" s="632"/>
      <c r="AN17" s="636" t="s">
        <v>3</v>
      </c>
      <c r="AO17" s="632"/>
      <c r="AP17" s="632"/>
      <c r="AQ17" s="631"/>
      <c r="BS17" s="131" t="s">
        <v>41</v>
      </c>
    </row>
    <row r="18" spans="1:71" ht="6.95" customHeight="1" x14ac:dyDescent="0.3">
      <c r="B18" s="630"/>
      <c r="C18" s="632"/>
      <c r="D18" s="632"/>
      <c r="E18" s="632"/>
      <c r="F18" s="632"/>
      <c r="G18" s="632"/>
      <c r="H18" s="632"/>
      <c r="I18" s="632"/>
      <c r="J18" s="632"/>
      <c r="K18" s="632"/>
      <c r="L18" s="632"/>
      <c r="M18" s="632"/>
      <c r="N18" s="632"/>
      <c r="O18" s="632"/>
      <c r="P18" s="632"/>
      <c r="Q18" s="632"/>
      <c r="R18" s="632"/>
      <c r="S18" s="632"/>
      <c r="T18" s="632"/>
      <c r="U18" s="632"/>
      <c r="V18" s="632"/>
      <c r="W18" s="632"/>
      <c r="X18" s="632"/>
      <c r="Y18" s="632"/>
      <c r="Z18" s="632"/>
      <c r="AA18" s="632"/>
      <c r="AB18" s="632"/>
      <c r="AC18" s="632"/>
      <c r="AD18" s="632"/>
      <c r="AE18" s="632"/>
      <c r="AF18" s="632"/>
      <c r="AG18" s="632"/>
      <c r="AH18" s="632"/>
      <c r="AI18" s="632"/>
      <c r="AJ18" s="632"/>
      <c r="AK18" s="632"/>
      <c r="AL18" s="632"/>
      <c r="AM18" s="632"/>
      <c r="AN18" s="632"/>
      <c r="AO18" s="632"/>
      <c r="AP18" s="632"/>
      <c r="AQ18" s="631"/>
      <c r="BS18" s="131" t="s">
        <v>1360</v>
      </c>
    </row>
    <row r="19" spans="1:71" ht="14.45" customHeight="1" x14ac:dyDescent="0.3">
      <c r="B19" s="630"/>
      <c r="C19" s="632"/>
      <c r="D19" s="635" t="s">
        <v>1370</v>
      </c>
      <c r="E19" s="632"/>
      <c r="F19" s="632"/>
      <c r="G19" s="632"/>
      <c r="H19" s="632"/>
      <c r="I19" s="632"/>
      <c r="J19" s="632"/>
      <c r="K19" s="632"/>
      <c r="L19" s="632"/>
      <c r="M19" s="632"/>
      <c r="N19" s="632"/>
      <c r="O19" s="632"/>
      <c r="P19" s="632"/>
      <c r="Q19" s="632"/>
      <c r="R19" s="632"/>
      <c r="S19" s="632"/>
      <c r="T19" s="632"/>
      <c r="U19" s="632"/>
      <c r="V19" s="632"/>
      <c r="W19" s="632"/>
      <c r="X19" s="632"/>
      <c r="Y19" s="632"/>
      <c r="Z19" s="632"/>
      <c r="AA19" s="632"/>
      <c r="AB19" s="632"/>
      <c r="AC19" s="632"/>
      <c r="AD19" s="632"/>
      <c r="AE19" s="632"/>
      <c r="AF19" s="632"/>
      <c r="AG19" s="632"/>
      <c r="AH19" s="632"/>
      <c r="AI19" s="632"/>
      <c r="AJ19" s="632"/>
      <c r="AK19" s="635" t="s">
        <v>34</v>
      </c>
      <c r="AL19" s="632"/>
      <c r="AM19" s="632"/>
      <c r="AN19" s="636" t="s">
        <v>3</v>
      </c>
      <c r="AO19" s="632"/>
      <c r="AP19" s="632"/>
      <c r="AQ19" s="631"/>
      <c r="BS19" s="131" t="s">
        <v>1360</v>
      </c>
    </row>
    <row r="20" spans="1:71" ht="18.399999999999999" customHeight="1" x14ac:dyDescent="0.3">
      <c r="B20" s="630"/>
      <c r="C20" s="632"/>
      <c r="D20" s="632"/>
      <c r="E20" s="636" t="s">
        <v>1367</v>
      </c>
      <c r="F20" s="632"/>
      <c r="G20" s="632"/>
      <c r="H20" s="632"/>
      <c r="I20" s="632"/>
      <c r="J20" s="632"/>
      <c r="K20" s="632"/>
      <c r="L20" s="632"/>
      <c r="M20" s="632"/>
      <c r="N20" s="632"/>
      <c r="O20" s="632"/>
      <c r="P20" s="632"/>
      <c r="Q20" s="632"/>
      <c r="R20" s="632"/>
      <c r="S20" s="632"/>
      <c r="T20" s="632"/>
      <c r="U20" s="632"/>
      <c r="V20" s="632"/>
      <c r="W20" s="632"/>
      <c r="X20" s="632"/>
      <c r="Y20" s="632"/>
      <c r="Z20" s="632"/>
      <c r="AA20" s="632"/>
      <c r="AB20" s="632"/>
      <c r="AC20" s="632"/>
      <c r="AD20" s="632"/>
      <c r="AE20" s="632"/>
      <c r="AF20" s="632"/>
      <c r="AG20" s="632"/>
      <c r="AH20" s="632"/>
      <c r="AI20" s="632"/>
      <c r="AJ20" s="632"/>
      <c r="AK20" s="635" t="s">
        <v>36</v>
      </c>
      <c r="AL20" s="632"/>
      <c r="AM20" s="632"/>
      <c r="AN20" s="636" t="s">
        <v>3</v>
      </c>
      <c r="AO20" s="632"/>
      <c r="AP20" s="632"/>
      <c r="AQ20" s="631"/>
    </row>
    <row r="21" spans="1:71" ht="6.95" customHeight="1" x14ac:dyDescent="0.3">
      <c r="B21" s="630"/>
      <c r="C21" s="632"/>
      <c r="D21" s="632"/>
      <c r="E21" s="632"/>
      <c r="F21" s="632"/>
      <c r="G21" s="632"/>
      <c r="H21" s="632"/>
      <c r="I21" s="632"/>
      <c r="J21" s="632"/>
      <c r="K21" s="632"/>
      <c r="L21" s="632"/>
      <c r="M21" s="632"/>
      <c r="N21" s="632"/>
      <c r="O21" s="632"/>
      <c r="P21" s="632"/>
      <c r="Q21" s="632"/>
      <c r="R21" s="632"/>
      <c r="S21" s="632"/>
      <c r="T21" s="632"/>
      <c r="U21" s="632"/>
      <c r="V21" s="632"/>
      <c r="W21" s="632"/>
      <c r="X21" s="632"/>
      <c r="Y21" s="632"/>
      <c r="Z21" s="632"/>
      <c r="AA21" s="632"/>
      <c r="AB21" s="632"/>
      <c r="AC21" s="632"/>
      <c r="AD21" s="632"/>
      <c r="AE21" s="632"/>
      <c r="AF21" s="632"/>
      <c r="AG21" s="632"/>
      <c r="AH21" s="632"/>
      <c r="AI21" s="632"/>
      <c r="AJ21" s="632"/>
      <c r="AK21" s="632"/>
      <c r="AL21" s="632"/>
      <c r="AM21" s="632"/>
      <c r="AN21" s="632"/>
      <c r="AO21" s="632"/>
      <c r="AP21" s="632"/>
      <c r="AQ21" s="631"/>
    </row>
    <row r="22" spans="1:71" ht="15" x14ac:dyDescent="0.3">
      <c r="B22" s="630"/>
      <c r="C22" s="632"/>
      <c r="D22" s="635" t="s">
        <v>42</v>
      </c>
      <c r="E22" s="632"/>
      <c r="F22" s="632"/>
      <c r="G22" s="632"/>
      <c r="H22" s="632"/>
      <c r="I22" s="632"/>
      <c r="J22" s="632"/>
      <c r="K22" s="632"/>
      <c r="L22" s="632"/>
      <c r="M22" s="632"/>
      <c r="N22" s="632"/>
      <c r="O22" s="632"/>
      <c r="P22" s="632"/>
      <c r="Q22" s="632"/>
      <c r="R22" s="632"/>
      <c r="S22" s="632"/>
      <c r="T22" s="632"/>
      <c r="U22" s="632"/>
      <c r="V22" s="632"/>
      <c r="W22" s="632"/>
      <c r="X22" s="632"/>
      <c r="Y22" s="632"/>
      <c r="Z22" s="632"/>
      <c r="AA22" s="632"/>
      <c r="AB22" s="632"/>
      <c r="AC22" s="632"/>
      <c r="AD22" s="632"/>
      <c r="AE22" s="632"/>
      <c r="AF22" s="632"/>
      <c r="AG22" s="632"/>
      <c r="AH22" s="632"/>
      <c r="AI22" s="632"/>
      <c r="AJ22" s="632"/>
      <c r="AK22" s="632"/>
      <c r="AL22" s="632"/>
      <c r="AM22" s="632"/>
      <c r="AN22" s="632"/>
      <c r="AO22" s="632"/>
      <c r="AP22" s="632"/>
      <c r="AQ22" s="631"/>
    </row>
    <row r="23" spans="1:71" ht="22.5" customHeight="1" x14ac:dyDescent="0.3">
      <c r="B23" s="630"/>
      <c r="C23" s="632"/>
      <c r="D23" s="632"/>
      <c r="E23" s="967" t="s">
        <v>3</v>
      </c>
      <c r="F23" s="968"/>
      <c r="G23" s="968"/>
      <c r="H23" s="968"/>
      <c r="I23" s="968"/>
      <c r="J23" s="968"/>
      <c r="K23" s="968"/>
      <c r="L23" s="968"/>
      <c r="M23" s="968"/>
      <c r="N23" s="968"/>
      <c r="O23" s="968"/>
      <c r="P23" s="968"/>
      <c r="Q23" s="968"/>
      <c r="R23" s="968"/>
      <c r="S23" s="968"/>
      <c r="T23" s="968"/>
      <c r="U23" s="968"/>
      <c r="V23" s="968"/>
      <c r="W23" s="968"/>
      <c r="X23" s="968"/>
      <c r="Y23" s="968"/>
      <c r="Z23" s="968"/>
      <c r="AA23" s="968"/>
      <c r="AB23" s="968"/>
      <c r="AC23" s="968"/>
      <c r="AD23" s="968"/>
      <c r="AE23" s="968"/>
      <c r="AF23" s="968"/>
      <c r="AG23" s="968"/>
      <c r="AH23" s="968"/>
      <c r="AI23" s="968"/>
      <c r="AJ23" s="968"/>
      <c r="AK23" s="968"/>
      <c r="AL23" s="968"/>
      <c r="AM23" s="968"/>
      <c r="AN23" s="968"/>
      <c r="AO23" s="632"/>
      <c r="AP23" s="632"/>
      <c r="AQ23" s="631"/>
    </row>
    <row r="24" spans="1:71" ht="6.95" customHeight="1" x14ac:dyDescent="0.3">
      <c r="B24" s="630"/>
      <c r="C24" s="632"/>
      <c r="D24" s="632"/>
      <c r="E24" s="632"/>
      <c r="F24" s="632"/>
      <c r="G24" s="632"/>
      <c r="H24" s="632"/>
      <c r="I24" s="632"/>
      <c r="J24" s="632"/>
      <c r="K24" s="632"/>
      <c r="L24" s="632"/>
      <c r="M24" s="632"/>
      <c r="N24" s="632"/>
      <c r="O24" s="632"/>
      <c r="P24" s="632"/>
      <c r="Q24" s="632"/>
      <c r="R24" s="632"/>
      <c r="S24" s="632"/>
      <c r="T24" s="632"/>
      <c r="U24" s="632"/>
      <c r="V24" s="632"/>
      <c r="W24" s="632"/>
      <c r="X24" s="632"/>
      <c r="Y24" s="632"/>
      <c r="Z24" s="632"/>
      <c r="AA24" s="632"/>
      <c r="AB24" s="632"/>
      <c r="AC24" s="632"/>
      <c r="AD24" s="632"/>
      <c r="AE24" s="632"/>
      <c r="AF24" s="632"/>
      <c r="AG24" s="632"/>
      <c r="AH24" s="632"/>
      <c r="AI24" s="632"/>
      <c r="AJ24" s="632"/>
      <c r="AK24" s="632"/>
      <c r="AL24" s="632"/>
      <c r="AM24" s="632"/>
      <c r="AN24" s="632"/>
      <c r="AO24" s="632"/>
      <c r="AP24" s="632"/>
      <c r="AQ24" s="631"/>
    </row>
    <row r="25" spans="1:71" ht="6.95" customHeight="1" x14ac:dyDescent="0.3">
      <c r="B25" s="630"/>
      <c r="C25" s="632"/>
      <c r="D25" s="637"/>
      <c r="E25" s="637"/>
      <c r="F25" s="637"/>
      <c r="G25" s="637"/>
      <c r="H25" s="637"/>
      <c r="I25" s="637"/>
      <c r="J25" s="637"/>
      <c r="K25" s="637"/>
      <c r="L25" s="637"/>
      <c r="M25" s="637"/>
      <c r="N25" s="637"/>
      <c r="O25" s="637"/>
      <c r="P25" s="637"/>
      <c r="Q25" s="637"/>
      <c r="R25" s="637"/>
      <c r="S25" s="637"/>
      <c r="T25" s="637"/>
      <c r="U25" s="637"/>
      <c r="V25" s="637"/>
      <c r="W25" s="637"/>
      <c r="X25" s="637"/>
      <c r="Y25" s="637"/>
      <c r="Z25" s="637"/>
      <c r="AA25" s="637"/>
      <c r="AB25" s="637"/>
      <c r="AC25" s="637"/>
      <c r="AD25" s="637"/>
      <c r="AE25" s="637"/>
      <c r="AF25" s="637"/>
      <c r="AG25" s="637"/>
      <c r="AH25" s="637"/>
      <c r="AI25" s="637"/>
      <c r="AJ25" s="637"/>
      <c r="AK25" s="637"/>
      <c r="AL25" s="637"/>
      <c r="AM25" s="637"/>
      <c r="AN25" s="637"/>
      <c r="AO25" s="637"/>
      <c r="AP25" s="632"/>
      <c r="AQ25" s="631"/>
    </row>
    <row r="26" spans="1:71" ht="14.45" customHeight="1" x14ac:dyDescent="0.3">
      <c r="B26" s="630"/>
      <c r="C26" s="632"/>
      <c r="D26" s="638" t="s">
        <v>1371</v>
      </c>
      <c r="E26" s="632"/>
      <c r="F26" s="632"/>
      <c r="G26" s="632"/>
      <c r="H26" s="632"/>
      <c r="I26" s="632"/>
      <c r="J26" s="632"/>
      <c r="K26" s="632"/>
      <c r="L26" s="632"/>
      <c r="M26" s="632"/>
      <c r="N26" s="632"/>
      <c r="O26" s="632"/>
      <c r="P26" s="632"/>
      <c r="Q26" s="632"/>
      <c r="R26" s="632"/>
      <c r="S26" s="632"/>
      <c r="T26" s="632"/>
      <c r="U26" s="632"/>
      <c r="V26" s="632"/>
      <c r="W26" s="632"/>
      <c r="X26" s="632"/>
      <c r="Y26" s="632"/>
      <c r="Z26" s="632"/>
      <c r="AA26" s="632"/>
      <c r="AB26" s="632"/>
      <c r="AC26" s="632"/>
      <c r="AD26" s="632"/>
      <c r="AE26" s="632"/>
      <c r="AF26" s="632"/>
      <c r="AG26" s="632"/>
      <c r="AH26" s="632"/>
      <c r="AI26" s="632"/>
      <c r="AJ26" s="632"/>
      <c r="AK26" s="976">
        <f>ROUND(AG87,2)</f>
        <v>0</v>
      </c>
      <c r="AL26" s="968"/>
      <c r="AM26" s="968"/>
      <c r="AN26" s="968"/>
      <c r="AO26" s="968"/>
      <c r="AP26" s="632"/>
      <c r="AQ26" s="631"/>
    </row>
    <row r="27" spans="1:71" ht="14.45" customHeight="1" x14ac:dyDescent="0.3">
      <c r="B27" s="630"/>
      <c r="C27" s="632"/>
      <c r="D27" s="638"/>
      <c r="E27" s="632"/>
      <c r="F27" s="632"/>
      <c r="G27" s="632"/>
      <c r="H27" s="632"/>
      <c r="I27" s="632"/>
      <c r="J27" s="632"/>
      <c r="K27" s="632"/>
      <c r="L27" s="632"/>
      <c r="M27" s="632"/>
      <c r="N27" s="632"/>
      <c r="O27" s="632"/>
      <c r="P27" s="632"/>
      <c r="Q27" s="632"/>
      <c r="R27" s="632"/>
      <c r="S27" s="632"/>
      <c r="T27" s="632"/>
      <c r="U27" s="632"/>
      <c r="V27" s="632"/>
      <c r="W27" s="632"/>
      <c r="X27" s="632"/>
      <c r="Y27" s="632"/>
      <c r="Z27" s="632"/>
      <c r="AA27" s="632"/>
      <c r="AB27" s="632"/>
      <c r="AC27" s="632"/>
      <c r="AD27" s="632"/>
      <c r="AE27" s="632"/>
      <c r="AF27" s="632"/>
      <c r="AG27" s="632"/>
      <c r="AH27" s="632"/>
      <c r="AI27" s="632"/>
      <c r="AJ27" s="632"/>
      <c r="AK27" s="976"/>
      <c r="AL27" s="968"/>
      <c r="AM27" s="968"/>
      <c r="AN27" s="968"/>
      <c r="AO27" s="968"/>
      <c r="AP27" s="632"/>
      <c r="AQ27" s="631"/>
    </row>
    <row r="28" spans="1:71" s="147" customFormat="1" ht="6.95" customHeight="1" x14ac:dyDescent="0.3">
      <c r="A28" s="639"/>
      <c r="B28" s="640"/>
      <c r="C28" s="641"/>
      <c r="D28" s="641"/>
      <c r="E28" s="641"/>
      <c r="F28" s="641"/>
      <c r="G28" s="641"/>
      <c r="H28" s="641"/>
      <c r="I28" s="641"/>
      <c r="J28" s="641"/>
      <c r="K28" s="641"/>
      <c r="L28" s="641"/>
      <c r="M28" s="641"/>
      <c r="N28" s="641"/>
      <c r="O28" s="641"/>
      <c r="P28" s="641"/>
      <c r="Q28" s="641"/>
      <c r="R28" s="641"/>
      <c r="S28" s="641"/>
      <c r="T28" s="641"/>
      <c r="U28" s="641"/>
      <c r="V28" s="641"/>
      <c r="W28" s="641"/>
      <c r="X28" s="641"/>
      <c r="Y28" s="641"/>
      <c r="Z28" s="641"/>
      <c r="AA28" s="641"/>
      <c r="AB28" s="641"/>
      <c r="AC28" s="641"/>
      <c r="AD28" s="641"/>
      <c r="AE28" s="641"/>
      <c r="AF28" s="641"/>
      <c r="AG28" s="641"/>
      <c r="AH28" s="641"/>
      <c r="AI28" s="641"/>
      <c r="AJ28" s="641"/>
      <c r="AK28" s="641"/>
      <c r="AL28" s="641"/>
      <c r="AM28" s="641"/>
      <c r="AN28" s="641"/>
      <c r="AO28" s="641"/>
      <c r="AP28" s="641"/>
      <c r="AQ28" s="642"/>
    </row>
    <row r="29" spans="1:71" s="147" customFormat="1" ht="25.9" customHeight="1" x14ac:dyDescent="0.3">
      <c r="A29" s="639"/>
      <c r="B29" s="640"/>
      <c r="C29" s="641"/>
      <c r="D29" s="643" t="s">
        <v>43</v>
      </c>
      <c r="E29" s="644"/>
      <c r="F29" s="644"/>
      <c r="G29" s="644"/>
      <c r="H29" s="644"/>
      <c r="I29" s="644"/>
      <c r="J29" s="644"/>
      <c r="K29" s="644"/>
      <c r="L29" s="644"/>
      <c r="M29" s="644"/>
      <c r="N29" s="644"/>
      <c r="O29" s="644"/>
      <c r="P29" s="644"/>
      <c r="Q29" s="644"/>
      <c r="R29" s="644"/>
      <c r="S29" s="644"/>
      <c r="T29" s="644"/>
      <c r="U29" s="644"/>
      <c r="V29" s="644"/>
      <c r="W29" s="644"/>
      <c r="X29" s="644"/>
      <c r="Y29" s="644"/>
      <c r="Z29" s="644"/>
      <c r="AA29" s="644"/>
      <c r="AB29" s="644"/>
      <c r="AC29" s="644"/>
      <c r="AD29" s="644"/>
      <c r="AE29" s="644"/>
      <c r="AF29" s="644"/>
      <c r="AG29" s="644"/>
      <c r="AH29" s="644"/>
      <c r="AI29" s="644"/>
      <c r="AJ29" s="644"/>
      <c r="AK29" s="977">
        <f>ROUND(AK26+AK27,2)</f>
        <v>0</v>
      </c>
      <c r="AL29" s="978"/>
      <c r="AM29" s="978"/>
      <c r="AN29" s="978"/>
      <c r="AO29" s="978"/>
      <c r="AP29" s="641"/>
      <c r="AQ29" s="642"/>
    </row>
    <row r="30" spans="1:71" s="147" customFormat="1" ht="6.95" customHeight="1" x14ac:dyDescent="0.3">
      <c r="A30" s="639"/>
      <c r="B30" s="640"/>
      <c r="C30" s="641"/>
      <c r="D30" s="641"/>
      <c r="E30" s="641"/>
      <c r="F30" s="641"/>
      <c r="G30" s="641"/>
      <c r="H30" s="641"/>
      <c r="I30" s="641"/>
      <c r="J30" s="641"/>
      <c r="K30" s="641"/>
      <c r="L30" s="641"/>
      <c r="M30" s="641"/>
      <c r="N30" s="641"/>
      <c r="O30" s="641"/>
      <c r="P30" s="641"/>
      <c r="Q30" s="641"/>
      <c r="R30" s="641"/>
      <c r="S30" s="641"/>
      <c r="T30" s="641"/>
      <c r="U30" s="641"/>
      <c r="V30" s="641"/>
      <c r="W30" s="641"/>
      <c r="X30" s="641"/>
      <c r="Y30" s="641"/>
      <c r="Z30" s="641"/>
      <c r="AA30" s="641"/>
      <c r="AB30" s="641"/>
      <c r="AC30" s="641"/>
      <c r="AD30" s="641"/>
      <c r="AE30" s="641"/>
      <c r="AF30" s="641"/>
      <c r="AG30" s="641"/>
      <c r="AH30" s="641"/>
      <c r="AI30" s="641"/>
      <c r="AJ30" s="641"/>
      <c r="AK30" s="641"/>
      <c r="AL30" s="641"/>
      <c r="AM30" s="641"/>
      <c r="AN30" s="641"/>
      <c r="AO30" s="641"/>
      <c r="AP30" s="641"/>
      <c r="AQ30" s="642"/>
    </row>
    <row r="31" spans="1:71" s="155" customFormat="1" ht="14.45" customHeight="1" x14ac:dyDescent="0.3">
      <c r="A31" s="645"/>
      <c r="B31" s="646"/>
      <c r="C31" s="647"/>
      <c r="D31" s="648" t="s">
        <v>47</v>
      </c>
      <c r="E31" s="647"/>
      <c r="F31" s="648" t="s">
        <v>48</v>
      </c>
      <c r="G31" s="647"/>
      <c r="H31" s="647"/>
      <c r="I31" s="647"/>
      <c r="J31" s="647"/>
      <c r="K31" s="647"/>
      <c r="L31" s="979">
        <v>0.21</v>
      </c>
      <c r="M31" s="980"/>
      <c r="N31" s="980"/>
      <c r="O31" s="980"/>
      <c r="P31" s="647"/>
      <c r="Q31" s="647"/>
      <c r="R31" s="647"/>
      <c r="S31" s="647"/>
      <c r="T31" s="649" t="s">
        <v>1372</v>
      </c>
      <c r="U31" s="647"/>
      <c r="V31" s="647"/>
      <c r="W31" s="981">
        <f>ROUND(AZ87+SUM(CD91:CD91),2)</f>
        <v>0</v>
      </c>
      <c r="X31" s="980"/>
      <c r="Y31" s="980"/>
      <c r="Z31" s="980"/>
      <c r="AA31" s="980"/>
      <c r="AB31" s="980"/>
      <c r="AC31" s="980"/>
      <c r="AD31" s="980"/>
      <c r="AE31" s="980"/>
      <c r="AF31" s="647"/>
      <c r="AG31" s="647"/>
      <c r="AH31" s="647"/>
      <c r="AI31" s="647"/>
      <c r="AJ31" s="647"/>
      <c r="AK31" s="981">
        <f>ROUND(AV87+SUM(BY91:BY91),2)</f>
        <v>0</v>
      </c>
      <c r="AL31" s="980"/>
      <c r="AM31" s="980"/>
      <c r="AN31" s="980"/>
      <c r="AO31" s="980"/>
      <c r="AP31" s="647"/>
      <c r="AQ31" s="650"/>
    </row>
    <row r="32" spans="1:71" s="155" customFormat="1" ht="14.45" customHeight="1" x14ac:dyDescent="0.3">
      <c r="A32" s="645"/>
      <c r="B32" s="646"/>
      <c r="C32" s="647"/>
      <c r="D32" s="647"/>
      <c r="E32" s="647"/>
      <c r="F32" s="648" t="s">
        <v>49</v>
      </c>
      <c r="G32" s="647"/>
      <c r="H32" s="647"/>
      <c r="I32" s="647"/>
      <c r="J32" s="647"/>
      <c r="K32" s="647"/>
      <c r="L32" s="979">
        <v>0.15</v>
      </c>
      <c r="M32" s="980"/>
      <c r="N32" s="980"/>
      <c r="O32" s="980"/>
      <c r="P32" s="647"/>
      <c r="Q32" s="647"/>
      <c r="R32" s="647"/>
      <c r="S32" s="647"/>
      <c r="T32" s="649" t="s">
        <v>1372</v>
      </c>
      <c r="U32" s="647"/>
      <c r="V32" s="647"/>
      <c r="W32" s="981">
        <f>ROUND(BA87+SUM(CE91:CE91),2)</f>
        <v>0</v>
      </c>
      <c r="X32" s="980"/>
      <c r="Y32" s="980"/>
      <c r="Z32" s="980"/>
      <c r="AA32" s="980"/>
      <c r="AB32" s="980"/>
      <c r="AC32" s="980"/>
      <c r="AD32" s="980"/>
      <c r="AE32" s="980"/>
      <c r="AF32" s="647"/>
      <c r="AG32" s="647"/>
      <c r="AH32" s="647"/>
      <c r="AI32" s="647"/>
      <c r="AJ32" s="647"/>
      <c r="AK32" s="981">
        <f>ROUND(AW87+SUM(BZ91:BZ91),2)</f>
        <v>0</v>
      </c>
      <c r="AL32" s="980"/>
      <c r="AM32" s="980"/>
      <c r="AN32" s="980"/>
      <c r="AO32" s="980"/>
      <c r="AP32" s="647"/>
      <c r="AQ32" s="650"/>
    </row>
    <row r="33" spans="1:43" s="155" customFormat="1" ht="14.45" hidden="1" customHeight="1" x14ac:dyDescent="0.3">
      <c r="A33" s="645"/>
      <c r="B33" s="646"/>
      <c r="C33" s="647"/>
      <c r="D33" s="647"/>
      <c r="E33" s="647"/>
      <c r="F33" s="648" t="s">
        <v>50</v>
      </c>
      <c r="G33" s="647"/>
      <c r="H33" s="647"/>
      <c r="I33" s="647"/>
      <c r="J33" s="647"/>
      <c r="K33" s="647"/>
      <c r="L33" s="979">
        <v>0.21</v>
      </c>
      <c r="M33" s="980"/>
      <c r="N33" s="980"/>
      <c r="O33" s="980"/>
      <c r="P33" s="647"/>
      <c r="Q33" s="647"/>
      <c r="R33" s="647"/>
      <c r="S33" s="647"/>
      <c r="T33" s="649" t="s">
        <v>1372</v>
      </c>
      <c r="U33" s="647"/>
      <c r="V33" s="647"/>
      <c r="W33" s="981">
        <f>ROUND(BB87+SUM(CF91:CF91),2)</f>
        <v>0</v>
      </c>
      <c r="X33" s="980"/>
      <c r="Y33" s="980"/>
      <c r="Z33" s="980"/>
      <c r="AA33" s="980"/>
      <c r="AB33" s="980"/>
      <c r="AC33" s="980"/>
      <c r="AD33" s="980"/>
      <c r="AE33" s="980"/>
      <c r="AF33" s="647"/>
      <c r="AG33" s="647"/>
      <c r="AH33" s="647"/>
      <c r="AI33" s="647"/>
      <c r="AJ33" s="647"/>
      <c r="AK33" s="981">
        <v>0</v>
      </c>
      <c r="AL33" s="980"/>
      <c r="AM33" s="980"/>
      <c r="AN33" s="980"/>
      <c r="AO33" s="980"/>
      <c r="AP33" s="647"/>
      <c r="AQ33" s="650"/>
    </row>
    <row r="34" spans="1:43" s="155" customFormat="1" ht="14.45" hidden="1" customHeight="1" x14ac:dyDescent="0.3">
      <c r="A34" s="645"/>
      <c r="B34" s="646"/>
      <c r="C34" s="647"/>
      <c r="D34" s="647"/>
      <c r="E34" s="647"/>
      <c r="F34" s="648" t="s">
        <v>51</v>
      </c>
      <c r="G34" s="647"/>
      <c r="H34" s="647"/>
      <c r="I34" s="647"/>
      <c r="J34" s="647"/>
      <c r="K34" s="647"/>
      <c r="L34" s="979">
        <v>0.15</v>
      </c>
      <c r="M34" s="980"/>
      <c r="N34" s="980"/>
      <c r="O34" s="980"/>
      <c r="P34" s="647"/>
      <c r="Q34" s="647"/>
      <c r="R34" s="647"/>
      <c r="S34" s="647"/>
      <c r="T34" s="649" t="s">
        <v>1372</v>
      </c>
      <c r="U34" s="647"/>
      <c r="V34" s="647"/>
      <c r="W34" s="981">
        <f>ROUND(BC87+SUM(CG91:CG91),2)</f>
        <v>0</v>
      </c>
      <c r="X34" s="980"/>
      <c r="Y34" s="980"/>
      <c r="Z34" s="980"/>
      <c r="AA34" s="980"/>
      <c r="AB34" s="980"/>
      <c r="AC34" s="980"/>
      <c r="AD34" s="980"/>
      <c r="AE34" s="980"/>
      <c r="AF34" s="647"/>
      <c r="AG34" s="647"/>
      <c r="AH34" s="647"/>
      <c r="AI34" s="647"/>
      <c r="AJ34" s="647"/>
      <c r="AK34" s="981">
        <v>0</v>
      </c>
      <c r="AL34" s="980"/>
      <c r="AM34" s="980"/>
      <c r="AN34" s="980"/>
      <c r="AO34" s="980"/>
      <c r="AP34" s="647"/>
      <c r="AQ34" s="650"/>
    </row>
    <row r="35" spans="1:43" s="155" customFormat="1" ht="14.45" hidden="1" customHeight="1" x14ac:dyDescent="0.3">
      <c r="A35" s="645"/>
      <c r="B35" s="646"/>
      <c r="C35" s="647"/>
      <c r="D35" s="647"/>
      <c r="E35" s="647"/>
      <c r="F35" s="648" t="s">
        <v>52</v>
      </c>
      <c r="G35" s="647"/>
      <c r="H35" s="647"/>
      <c r="I35" s="647"/>
      <c r="J35" s="647"/>
      <c r="K35" s="647"/>
      <c r="L35" s="979">
        <v>0</v>
      </c>
      <c r="M35" s="980"/>
      <c r="N35" s="980"/>
      <c r="O35" s="980"/>
      <c r="P35" s="647"/>
      <c r="Q35" s="647"/>
      <c r="R35" s="647"/>
      <c r="S35" s="647"/>
      <c r="T35" s="649" t="s">
        <v>1372</v>
      </c>
      <c r="U35" s="647"/>
      <c r="V35" s="647"/>
      <c r="W35" s="981">
        <f>ROUND(BD87+SUM(CH91:CH91),2)</f>
        <v>0</v>
      </c>
      <c r="X35" s="980"/>
      <c r="Y35" s="980"/>
      <c r="Z35" s="980"/>
      <c r="AA35" s="980"/>
      <c r="AB35" s="980"/>
      <c r="AC35" s="980"/>
      <c r="AD35" s="980"/>
      <c r="AE35" s="980"/>
      <c r="AF35" s="647"/>
      <c r="AG35" s="647"/>
      <c r="AH35" s="647"/>
      <c r="AI35" s="647"/>
      <c r="AJ35" s="647"/>
      <c r="AK35" s="981">
        <v>0</v>
      </c>
      <c r="AL35" s="980"/>
      <c r="AM35" s="980"/>
      <c r="AN35" s="980"/>
      <c r="AO35" s="980"/>
      <c r="AP35" s="647"/>
      <c r="AQ35" s="650"/>
    </row>
    <row r="36" spans="1:43" s="147" customFormat="1" ht="6.95" customHeight="1" x14ac:dyDescent="0.3">
      <c r="A36" s="639"/>
      <c r="B36" s="640"/>
      <c r="C36" s="641"/>
      <c r="D36" s="641"/>
      <c r="E36" s="641"/>
      <c r="F36" s="641"/>
      <c r="G36" s="641"/>
      <c r="H36" s="641"/>
      <c r="I36" s="641"/>
      <c r="J36" s="641"/>
      <c r="K36" s="641"/>
      <c r="L36" s="641"/>
      <c r="M36" s="641"/>
      <c r="N36" s="641"/>
      <c r="O36" s="641"/>
      <c r="P36" s="641"/>
      <c r="Q36" s="641"/>
      <c r="R36" s="641"/>
      <c r="S36" s="641"/>
      <c r="T36" s="641"/>
      <c r="U36" s="641"/>
      <c r="V36" s="641"/>
      <c r="W36" s="641"/>
      <c r="X36" s="641"/>
      <c r="Y36" s="641"/>
      <c r="Z36" s="641"/>
      <c r="AA36" s="641"/>
      <c r="AB36" s="641"/>
      <c r="AC36" s="641"/>
      <c r="AD36" s="641"/>
      <c r="AE36" s="641"/>
      <c r="AF36" s="641"/>
      <c r="AG36" s="641"/>
      <c r="AH36" s="641"/>
      <c r="AI36" s="641"/>
      <c r="AJ36" s="641"/>
      <c r="AK36" s="641"/>
      <c r="AL36" s="641"/>
      <c r="AM36" s="641"/>
      <c r="AN36" s="641"/>
      <c r="AO36" s="641"/>
      <c r="AP36" s="641"/>
      <c r="AQ36" s="642"/>
    </row>
    <row r="37" spans="1:43" s="147" customFormat="1" ht="25.9" customHeight="1" x14ac:dyDescent="0.3">
      <c r="A37" s="639"/>
      <c r="B37" s="640"/>
      <c r="C37" s="651"/>
      <c r="D37" s="652" t="s">
        <v>53</v>
      </c>
      <c r="E37" s="653"/>
      <c r="F37" s="653"/>
      <c r="G37" s="653"/>
      <c r="H37" s="653"/>
      <c r="I37" s="653"/>
      <c r="J37" s="653"/>
      <c r="K37" s="653"/>
      <c r="L37" s="653"/>
      <c r="M37" s="653"/>
      <c r="N37" s="653"/>
      <c r="O37" s="653"/>
      <c r="P37" s="653"/>
      <c r="Q37" s="653"/>
      <c r="R37" s="653"/>
      <c r="S37" s="653"/>
      <c r="T37" s="654" t="s">
        <v>54</v>
      </c>
      <c r="U37" s="653"/>
      <c r="V37" s="653"/>
      <c r="W37" s="653"/>
      <c r="X37" s="988" t="s">
        <v>55</v>
      </c>
      <c r="Y37" s="989"/>
      <c r="Z37" s="989"/>
      <c r="AA37" s="989"/>
      <c r="AB37" s="989"/>
      <c r="AC37" s="653"/>
      <c r="AD37" s="653"/>
      <c r="AE37" s="653"/>
      <c r="AF37" s="653"/>
      <c r="AG37" s="653"/>
      <c r="AH37" s="653"/>
      <c r="AI37" s="653"/>
      <c r="AJ37" s="653"/>
      <c r="AK37" s="990">
        <f>SUM(AK29:AK35)</f>
        <v>0</v>
      </c>
      <c r="AL37" s="989"/>
      <c r="AM37" s="989"/>
      <c r="AN37" s="989"/>
      <c r="AO37" s="991"/>
      <c r="AP37" s="651"/>
      <c r="AQ37" s="642"/>
    </row>
    <row r="38" spans="1:43" s="147" customFormat="1" ht="14.45" customHeight="1" x14ac:dyDescent="0.3">
      <c r="A38" s="639"/>
      <c r="B38" s="640"/>
      <c r="C38" s="641"/>
      <c r="D38" s="641"/>
      <c r="E38" s="641"/>
      <c r="F38" s="641"/>
      <c r="G38" s="641"/>
      <c r="H38" s="641"/>
      <c r="I38" s="641"/>
      <c r="J38" s="641"/>
      <c r="K38" s="641"/>
      <c r="L38" s="641"/>
      <c r="M38" s="641"/>
      <c r="N38" s="641"/>
      <c r="O38" s="641"/>
      <c r="P38" s="641"/>
      <c r="Q38" s="641"/>
      <c r="R38" s="641"/>
      <c r="S38" s="641"/>
      <c r="T38" s="641"/>
      <c r="U38" s="641"/>
      <c r="V38" s="641"/>
      <c r="W38" s="641"/>
      <c r="X38" s="641"/>
      <c r="Y38" s="641"/>
      <c r="Z38" s="641"/>
      <c r="AA38" s="641"/>
      <c r="AB38" s="641"/>
      <c r="AC38" s="641"/>
      <c r="AD38" s="641"/>
      <c r="AE38" s="641"/>
      <c r="AF38" s="641"/>
      <c r="AG38" s="641"/>
      <c r="AH38" s="641"/>
      <c r="AI38" s="641"/>
      <c r="AJ38" s="641"/>
      <c r="AK38" s="641"/>
      <c r="AL38" s="641"/>
      <c r="AM38" s="641"/>
      <c r="AN38" s="641"/>
      <c r="AO38" s="641"/>
      <c r="AP38" s="641"/>
      <c r="AQ38" s="642"/>
    </row>
    <row r="39" spans="1:43" x14ac:dyDescent="0.3">
      <c r="B39" s="630"/>
      <c r="C39" s="632"/>
      <c r="D39" s="632"/>
      <c r="E39" s="632"/>
      <c r="F39" s="632"/>
      <c r="G39" s="632"/>
      <c r="H39" s="632"/>
      <c r="I39" s="632"/>
      <c r="J39" s="632"/>
      <c r="K39" s="632"/>
      <c r="L39" s="632"/>
      <c r="M39" s="632"/>
      <c r="N39" s="632"/>
      <c r="O39" s="632"/>
      <c r="P39" s="632"/>
      <c r="Q39" s="632"/>
      <c r="R39" s="632"/>
      <c r="S39" s="632"/>
      <c r="T39" s="632"/>
      <c r="U39" s="632"/>
      <c r="V39" s="632"/>
      <c r="W39" s="632"/>
      <c r="X39" s="632"/>
      <c r="Y39" s="632"/>
      <c r="Z39" s="632"/>
      <c r="AA39" s="632"/>
      <c r="AB39" s="632"/>
      <c r="AC39" s="632"/>
      <c r="AD39" s="632"/>
      <c r="AE39" s="632"/>
      <c r="AF39" s="632"/>
      <c r="AG39" s="632"/>
      <c r="AH39" s="632"/>
      <c r="AI39" s="632"/>
      <c r="AJ39" s="632"/>
      <c r="AK39" s="632"/>
      <c r="AL39" s="632"/>
      <c r="AM39" s="632"/>
      <c r="AN39" s="632"/>
      <c r="AO39" s="632"/>
      <c r="AP39" s="632"/>
      <c r="AQ39" s="631"/>
    </row>
    <row r="40" spans="1:43" x14ac:dyDescent="0.3">
      <c r="B40" s="630"/>
      <c r="C40" s="632"/>
      <c r="D40" s="632"/>
      <c r="E40" s="632"/>
      <c r="F40" s="632"/>
      <c r="G40" s="632"/>
      <c r="H40" s="632"/>
      <c r="I40" s="632"/>
      <c r="J40" s="632"/>
      <c r="K40" s="632"/>
      <c r="L40" s="632"/>
      <c r="M40" s="632"/>
      <c r="N40" s="632"/>
      <c r="O40" s="632"/>
      <c r="P40" s="632"/>
      <c r="Q40" s="632"/>
      <c r="R40" s="632"/>
      <c r="S40" s="632"/>
      <c r="T40" s="632"/>
      <c r="U40" s="632"/>
      <c r="V40" s="632"/>
      <c r="W40" s="632"/>
      <c r="X40" s="632"/>
      <c r="Y40" s="632"/>
      <c r="Z40" s="632"/>
      <c r="AA40" s="632"/>
      <c r="AB40" s="632"/>
      <c r="AC40" s="632"/>
      <c r="AD40" s="632"/>
      <c r="AE40" s="632"/>
      <c r="AF40" s="632"/>
      <c r="AG40" s="632"/>
      <c r="AH40" s="632"/>
      <c r="AI40" s="632"/>
      <c r="AJ40" s="632"/>
      <c r="AK40" s="632"/>
      <c r="AL40" s="632"/>
      <c r="AM40" s="632"/>
      <c r="AN40" s="632"/>
      <c r="AO40" s="632"/>
      <c r="AP40" s="632"/>
      <c r="AQ40" s="631"/>
    </row>
    <row r="41" spans="1:43" x14ac:dyDescent="0.3">
      <c r="B41" s="630"/>
      <c r="C41" s="632"/>
      <c r="D41" s="632"/>
      <c r="E41" s="632"/>
      <c r="F41" s="632"/>
      <c r="G41" s="632"/>
      <c r="H41" s="632"/>
      <c r="I41" s="632"/>
      <c r="J41" s="632"/>
      <c r="K41" s="632"/>
      <c r="L41" s="632"/>
      <c r="M41" s="632"/>
      <c r="N41" s="632"/>
      <c r="O41" s="632"/>
      <c r="P41" s="632"/>
      <c r="Q41" s="632"/>
      <c r="R41" s="632"/>
      <c r="S41" s="632"/>
      <c r="T41" s="632"/>
      <c r="U41" s="632"/>
      <c r="V41" s="632"/>
      <c r="W41" s="632"/>
      <c r="X41" s="632"/>
      <c r="Y41" s="632"/>
      <c r="Z41" s="632"/>
      <c r="AA41" s="632"/>
      <c r="AB41" s="632"/>
      <c r="AC41" s="632"/>
      <c r="AD41" s="632"/>
      <c r="AE41" s="632"/>
      <c r="AF41" s="632"/>
      <c r="AG41" s="632"/>
      <c r="AH41" s="632"/>
      <c r="AI41" s="632"/>
      <c r="AJ41" s="632"/>
      <c r="AK41" s="632"/>
      <c r="AL41" s="632"/>
      <c r="AM41" s="632"/>
      <c r="AN41" s="632"/>
      <c r="AO41" s="632"/>
      <c r="AP41" s="632"/>
      <c r="AQ41" s="631"/>
    </row>
    <row r="42" spans="1:43" x14ac:dyDescent="0.3">
      <c r="B42" s="630"/>
      <c r="C42" s="632"/>
      <c r="D42" s="632"/>
      <c r="E42" s="632"/>
      <c r="F42" s="632"/>
      <c r="G42" s="632"/>
      <c r="H42" s="632"/>
      <c r="I42" s="632"/>
      <c r="J42" s="632"/>
      <c r="K42" s="632"/>
      <c r="L42" s="632"/>
      <c r="M42" s="632"/>
      <c r="N42" s="632"/>
      <c r="O42" s="632"/>
      <c r="P42" s="632"/>
      <c r="Q42" s="632"/>
      <c r="R42" s="632"/>
      <c r="S42" s="632"/>
      <c r="T42" s="632"/>
      <c r="U42" s="632"/>
      <c r="V42" s="632"/>
      <c r="W42" s="632"/>
      <c r="X42" s="632"/>
      <c r="Y42" s="632"/>
      <c r="Z42" s="632"/>
      <c r="AA42" s="632"/>
      <c r="AB42" s="632"/>
      <c r="AC42" s="632"/>
      <c r="AD42" s="632"/>
      <c r="AE42" s="632"/>
      <c r="AF42" s="632"/>
      <c r="AG42" s="632"/>
      <c r="AH42" s="632"/>
      <c r="AI42" s="632"/>
      <c r="AJ42" s="632"/>
      <c r="AK42" s="632"/>
      <c r="AL42" s="632"/>
      <c r="AM42" s="632"/>
      <c r="AN42" s="632"/>
      <c r="AO42" s="632"/>
      <c r="AP42" s="632"/>
      <c r="AQ42" s="631"/>
    </row>
    <row r="43" spans="1:43" x14ac:dyDescent="0.3">
      <c r="B43" s="630"/>
      <c r="C43" s="632"/>
      <c r="D43" s="632"/>
      <c r="E43" s="632"/>
      <c r="F43" s="632"/>
      <c r="G43" s="632"/>
      <c r="H43" s="632"/>
      <c r="I43" s="632"/>
      <c r="J43" s="632"/>
      <c r="K43" s="632"/>
      <c r="L43" s="632"/>
      <c r="M43" s="632"/>
      <c r="N43" s="632"/>
      <c r="O43" s="632"/>
      <c r="P43" s="632"/>
      <c r="Q43" s="632"/>
      <c r="R43" s="632"/>
      <c r="S43" s="632"/>
      <c r="T43" s="632"/>
      <c r="U43" s="632"/>
      <c r="V43" s="632"/>
      <c r="W43" s="632"/>
      <c r="X43" s="632"/>
      <c r="Y43" s="632"/>
      <c r="Z43" s="632"/>
      <c r="AA43" s="632"/>
      <c r="AB43" s="632"/>
      <c r="AC43" s="632"/>
      <c r="AD43" s="632"/>
      <c r="AE43" s="632"/>
      <c r="AF43" s="632"/>
      <c r="AG43" s="632"/>
      <c r="AH43" s="632"/>
      <c r="AI43" s="632"/>
      <c r="AJ43" s="632"/>
      <c r="AK43" s="632"/>
      <c r="AL43" s="632"/>
      <c r="AM43" s="632"/>
      <c r="AN43" s="632"/>
      <c r="AO43" s="632"/>
      <c r="AP43" s="632"/>
      <c r="AQ43" s="631"/>
    </row>
    <row r="44" spans="1:43" x14ac:dyDescent="0.3">
      <c r="B44" s="630"/>
      <c r="C44" s="632"/>
      <c r="D44" s="632"/>
      <c r="E44" s="632"/>
      <c r="F44" s="632"/>
      <c r="G44" s="632"/>
      <c r="H44" s="632"/>
      <c r="I44" s="632"/>
      <c r="J44" s="632"/>
      <c r="K44" s="632"/>
      <c r="L44" s="632"/>
      <c r="M44" s="632"/>
      <c r="N44" s="632"/>
      <c r="O44" s="632"/>
      <c r="P44" s="632"/>
      <c r="Q44" s="632"/>
      <c r="R44" s="632"/>
      <c r="S44" s="632"/>
      <c r="T44" s="632"/>
      <c r="U44" s="632"/>
      <c r="V44" s="632"/>
      <c r="W44" s="632"/>
      <c r="X44" s="632"/>
      <c r="Y44" s="632"/>
      <c r="Z44" s="632"/>
      <c r="AA44" s="632"/>
      <c r="AB44" s="632"/>
      <c r="AC44" s="632"/>
      <c r="AD44" s="632"/>
      <c r="AE44" s="632"/>
      <c r="AF44" s="632"/>
      <c r="AG44" s="632"/>
      <c r="AH44" s="632"/>
      <c r="AI44" s="632"/>
      <c r="AJ44" s="632"/>
      <c r="AK44" s="632"/>
      <c r="AL44" s="632"/>
      <c r="AM44" s="632"/>
      <c r="AN44" s="632"/>
      <c r="AO44" s="632"/>
      <c r="AP44" s="632"/>
      <c r="AQ44" s="631"/>
    </row>
    <row r="45" spans="1:43" x14ac:dyDescent="0.3">
      <c r="B45" s="630"/>
      <c r="C45" s="632"/>
      <c r="D45" s="632"/>
      <c r="E45" s="632"/>
      <c r="F45" s="632"/>
      <c r="G45" s="632"/>
      <c r="H45" s="632"/>
      <c r="I45" s="632"/>
      <c r="J45" s="632"/>
      <c r="K45" s="632"/>
      <c r="L45" s="632"/>
      <c r="M45" s="632"/>
      <c r="N45" s="632"/>
      <c r="O45" s="632"/>
      <c r="P45" s="632"/>
      <c r="Q45" s="632"/>
      <c r="R45" s="632"/>
      <c r="S45" s="632"/>
      <c r="T45" s="632"/>
      <c r="U45" s="632"/>
      <c r="V45" s="632"/>
      <c r="W45" s="632"/>
      <c r="X45" s="632"/>
      <c r="Y45" s="632"/>
      <c r="Z45" s="632"/>
      <c r="AA45" s="632"/>
      <c r="AB45" s="632"/>
      <c r="AC45" s="632"/>
      <c r="AD45" s="632"/>
      <c r="AE45" s="632"/>
      <c r="AF45" s="632"/>
      <c r="AG45" s="632"/>
      <c r="AH45" s="632"/>
      <c r="AI45" s="632"/>
      <c r="AJ45" s="632"/>
      <c r="AK45" s="632"/>
      <c r="AL45" s="632"/>
      <c r="AM45" s="632"/>
      <c r="AN45" s="632"/>
      <c r="AO45" s="632"/>
      <c r="AP45" s="632"/>
      <c r="AQ45" s="631"/>
    </row>
    <row r="46" spans="1:43" x14ac:dyDescent="0.3">
      <c r="B46" s="630"/>
      <c r="C46" s="632"/>
      <c r="D46" s="632"/>
      <c r="E46" s="632"/>
      <c r="F46" s="632"/>
      <c r="G46" s="632"/>
      <c r="H46" s="632"/>
      <c r="I46" s="632"/>
      <c r="J46" s="632"/>
      <c r="K46" s="632"/>
      <c r="L46" s="632"/>
      <c r="M46" s="632"/>
      <c r="N46" s="632"/>
      <c r="O46" s="632"/>
      <c r="P46" s="632"/>
      <c r="Q46" s="632"/>
      <c r="R46" s="632"/>
      <c r="S46" s="632"/>
      <c r="T46" s="632"/>
      <c r="U46" s="632"/>
      <c r="V46" s="632"/>
      <c r="W46" s="632"/>
      <c r="X46" s="632"/>
      <c r="Y46" s="632"/>
      <c r="Z46" s="632"/>
      <c r="AA46" s="632"/>
      <c r="AB46" s="632"/>
      <c r="AC46" s="632"/>
      <c r="AD46" s="632"/>
      <c r="AE46" s="632"/>
      <c r="AF46" s="632"/>
      <c r="AG46" s="632"/>
      <c r="AH46" s="632"/>
      <c r="AI46" s="632"/>
      <c r="AJ46" s="632"/>
      <c r="AK46" s="632"/>
      <c r="AL46" s="632"/>
      <c r="AM46" s="632"/>
      <c r="AN46" s="632"/>
      <c r="AO46" s="632"/>
      <c r="AP46" s="632"/>
      <c r="AQ46" s="631"/>
    </row>
    <row r="47" spans="1:43" x14ac:dyDescent="0.3">
      <c r="B47" s="630"/>
      <c r="C47" s="632"/>
      <c r="D47" s="632"/>
      <c r="E47" s="632"/>
      <c r="F47" s="632"/>
      <c r="G47" s="632"/>
      <c r="H47" s="632"/>
      <c r="I47" s="632"/>
      <c r="J47" s="632"/>
      <c r="K47" s="632"/>
      <c r="L47" s="632"/>
      <c r="M47" s="632"/>
      <c r="N47" s="632"/>
      <c r="O47" s="632"/>
      <c r="P47" s="632"/>
      <c r="Q47" s="632"/>
      <c r="R47" s="632"/>
      <c r="S47" s="632"/>
      <c r="T47" s="632"/>
      <c r="U47" s="632"/>
      <c r="V47" s="632"/>
      <c r="W47" s="632"/>
      <c r="X47" s="632"/>
      <c r="Y47" s="632"/>
      <c r="Z47" s="632"/>
      <c r="AA47" s="632"/>
      <c r="AB47" s="632"/>
      <c r="AC47" s="632"/>
      <c r="AD47" s="632"/>
      <c r="AE47" s="632"/>
      <c r="AF47" s="632"/>
      <c r="AG47" s="632"/>
      <c r="AH47" s="632"/>
      <c r="AI47" s="632"/>
      <c r="AJ47" s="632"/>
      <c r="AK47" s="632"/>
      <c r="AL47" s="632"/>
      <c r="AM47" s="632"/>
      <c r="AN47" s="632"/>
      <c r="AO47" s="632"/>
      <c r="AP47" s="632"/>
      <c r="AQ47" s="631"/>
    </row>
    <row r="48" spans="1:43" x14ac:dyDescent="0.3">
      <c r="B48" s="630"/>
      <c r="C48" s="632"/>
      <c r="D48" s="632"/>
      <c r="E48" s="632"/>
      <c r="F48" s="632"/>
      <c r="G48" s="632"/>
      <c r="H48" s="632"/>
      <c r="I48" s="632"/>
      <c r="J48" s="632"/>
      <c r="K48" s="632"/>
      <c r="L48" s="632"/>
      <c r="M48" s="632"/>
      <c r="N48" s="632"/>
      <c r="O48" s="632"/>
      <c r="P48" s="632"/>
      <c r="Q48" s="632"/>
      <c r="R48" s="632"/>
      <c r="S48" s="632"/>
      <c r="T48" s="632"/>
      <c r="U48" s="632"/>
      <c r="V48" s="632"/>
      <c r="W48" s="632"/>
      <c r="X48" s="632"/>
      <c r="Y48" s="632"/>
      <c r="Z48" s="632"/>
      <c r="AA48" s="632"/>
      <c r="AB48" s="632"/>
      <c r="AC48" s="632"/>
      <c r="AD48" s="632"/>
      <c r="AE48" s="632"/>
      <c r="AF48" s="632"/>
      <c r="AG48" s="632"/>
      <c r="AH48" s="632"/>
      <c r="AI48" s="632"/>
      <c r="AJ48" s="632"/>
      <c r="AK48" s="632"/>
      <c r="AL48" s="632"/>
      <c r="AM48" s="632"/>
      <c r="AN48" s="632"/>
      <c r="AO48" s="632"/>
      <c r="AP48" s="632"/>
      <c r="AQ48" s="631"/>
    </row>
    <row r="49" spans="1:43" s="147" customFormat="1" ht="15" x14ac:dyDescent="0.3">
      <c r="A49" s="639"/>
      <c r="B49" s="640"/>
      <c r="C49" s="641"/>
      <c r="D49" s="655" t="s">
        <v>1353</v>
      </c>
      <c r="E49" s="656"/>
      <c r="F49" s="656"/>
      <c r="G49" s="656"/>
      <c r="H49" s="656"/>
      <c r="I49" s="656"/>
      <c r="J49" s="656"/>
      <c r="K49" s="656"/>
      <c r="L49" s="656"/>
      <c r="M49" s="656"/>
      <c r="N49" s="656"/>
      <c r="O49" s="656"/>
      <c r="P49" s="656"/>
      <c r="Q49" s="656"/>
      <c r="R49" s="656"/>
      <c r="S49" s="656"/>
      <c r="T49" s="656"/>
      <c r="U49" s="656"/>
      <c r="V49" s="656"/>
      <c r="W49" s="656"/>
      <c r="X49" s="656"/>
      <c r="Y49" s="656"/>
      <c r="Z49" s="657"/>
      <c r="AA49" s="641"/>
      <c r="AB49" s="641"/>
      <c r="AC49" s="655" t="s">
        <v>1373</v>
      </c>
      <c r="AD49" s="656"/>
      <c r="AE49" s="656"/>
      <c r="AF49" s="656"/>
      <c r="AG49" s="656"/>
      <c r="AH49" s="656"/>
      <c r="AI49" s="656"/>
      <c r="AJ49" s="656"/>
      <c r="AK49" s="656"/>
      <c r="AL49" s="656"/>
      <c r="AM49" s="656"/>
      <c r="AN49" s="656"/>
      <c r="AO49" s="657"/>
      <c r="AP49" s="641"/>
      <c r="AQ49" s="642"/>
    </row>
    <row r="50" spans="1:43" x14ac:dyDescent="0.3">
      <c r="B50" s="630"/>
      <c r="C50" s="632"/>
      <c r="D50" s="658"/>
      <c r="E50" s="632"/>
      <c r="F50" s="632"/>
      <c r="G50" s="632"/>
      <c r="H50" s="632"/>
      <c r="I50" s="632"/>
      <c r="J50" s="632"/>
      <c r="K50" s="632"/>
      <c r="L50" s="632"/>
      <c r="M50" s="632"/>
      <c r="N50" s="632"/>
      <c r="O50" s="632"/>
      <c r="P50" s="632"/>
      <c r="Q50" s="632"/>
      <c r="R50" s="632"/>
      <c r="S50" s="632"/>
      <c r="T50" s="632"/>
      <c r="U50" s="632"/>
      <c r="V50" s="632"/>
      <c r="W50" s="632"/>
      <c r="X50" s="632"/>
      <c r="Y50" s="632"/>
      <c r="Z50" s="659"/>
      <c r="AA50" s="632"/>
      <c r="AB50" s="632"/>
      <c r="AC50" s="658"/>
      <c r="AD50" s="632"/>
      <c r="AE50" s="632"/>
      <c r="AF50" s="632"/>
      <c r="AG50" s="632"/>
      <c r="AH50" s="632"/>
      <c r="AI50" s="632"/>
      <c r="AJ50" s="632"/>
      <c r="AK50" s="632"/>
      <c r="AL50" s="632"/>
      <c r="AM50" s="632"/>
      <c r="AN50" s="632"/>
      <c r="AO50" s="659"/>
      <c r="AP50" s="632"/>
      <c r="AQ50" s="631"/>
    </row>
    <row r="51" spans="1:43" x14ac:dyDescent="0.3">
      <c r="B51" s="630"/>
      <c r="C51" s="632"/>
      <c r="D51" s="658"/>
      <c r="E51" s="632"/>
      <c r="F51" s="632"/>
      <c r="G51" s="632"/>
      <c r="H51" s="632"/>
      <c r="I51" s="632"/>
      <c r="J51" s="632"/>
      <c r="K51" s="632"/>
      <c r="L51" s="632"/>
      <c r="M51" s="632"/>
      <c r="N51" s="632"/>
      <c r="O51" s="632"/>
      <c r="P51" s="632"/>
      <c r="Q51" s="632"/>
      <c r="R51" s="632"/>
      <c r="S51" s="632"/>
      <c r="T51" s="632"/>
      <c r="U51" s="632"/>
      <c r="V51" s="632"/>
      <c r="W51" s="632"/>
      <c r="X51" s="632"/>
      <c r="Y51" s="632"/>
      <c r="Z51" s="659"/>
      <c r="AA51" s="632"/>
      <c r="AB51" s="632"/>
      <c r="AC51" s="658"/>
      <c r="AD51" s="632"/>
      <c r="AE51" s="632"/>
      <c r="AF51" s="632"/>
      <c r="AG51" s="632"/>
      <c r="AH51" s="632"/>
      <c r="AI51" s="632"/>
      <c r="AJ51" s="632"/>
      <c r="AK51" s="632"/>
      <c r="AL51" s="632"/>
      <c r="AM51" s="632"/>
      <c r="AN51" s="632"/>
      <c r="AO51" s="659"/>
      <c r="AP51" s="632"/>
      <c r="AQ51" s="631"/>
    </row>
    <row r="52" spans="1:43" x14ac:dyDescent="0.3">
      <c r="B52" s="630"/>
      <c r="C52" s="632"/>
      <c r="D52" s="658"/>
      <c r="E52" s="632"/>
      <c r="F52" s="632"/>
      <c r="G52" s="632"/>
      <c r="H52" s="632"/>
      <c r="I52" s="632"/>
      <c r="J52" s="632"/>
      <c r="K52" s="632"/>
      <c r="L52" s="632"/>
      <c r="M52" s="632"/>
      <c r="N52" s="632"/>
      <c r="O52" s="632"/>
      <c r="P52" s="632"/>
      <c r="Q52" s="632"/>
      <c r="R52" s="632"/>
      <c r="S52" s="632"/>
      <c r="T52" s="632"/>
      <c r="U52" s="632"/>
      <c r="V52" s="632"/>
      <c r="W52" s="632"/>
      <c r="X52" s="632"/>
      <c r="Y52" s="632"/>
      <c r="Z52" s="659"/>
      <c r="AA52" s="632"/>
      <c r="AB52" s="632"/>
      <c r="AC52" s="658"/>
      <c r="AD52" s="632"/>
      <c r="AE52" s="632"/>
      <c r="AF52" s="632"/>
      <c r="AG52" s="632"/>
      <c r="AH52" s="632"/>
      <c r="AI52" s="632"/>
      <c r="AJ52" s="632"/>
      <c r="AK52" s="632"/>
      <c r="AL52" s="632"/>
      <c r="AM52" s="632"/>
      <c r="AN52" s="632"/>
      <c r="AO52" s="659"/>
      <c r="AP52" s="632"/>
      <c r="AQ52" s="631"/>
    </row>
    <row r="53" spans="1:43" x14ac:dyDescent="0.3">
      <c r="B53" s="630"/>
      <c r="C53" s="632"/>
      <c r="D53" s="658"/>
      <c r="E53" s="632"/>
      <c r="F53" s="632"/>
      <c r="G53" s="632"/>
      <c r="H53" s="632"/>
      <c r="I53" s="632"/>
      <c r="J53" s="632"/>
      <c r="K53" s="632"/>
      <c r="L53" s="632"/>
      <c r="M53" s="632"/>
      <c r="N53" s="632"/>
      <c r="O53" s="632"/>
      <c r="P53" s="632"/>
      <c r="Q53" s="632"/>
      <c r="R53" s="632"/>
      <c r="S53" s="632"/>
      <c r="T53" s="632"/>
      <c r="U53" s="632"/>
      <c r="V53" s="632"/>
      <c r="W53" s="632"/>
      <c r="X53" s="632"/>
      <c r="Y53" s="632"/>
      <c r="Z53" s="659"/>
      <c r="AA53" s="632"/>
      <c r="AB53" s="632"/>
      <c r="AC53" s="658"/>
      <c r="AD53" s="632"/>
      <c r="AE53" s="632"/>
      <c r="AF53" s="632"/>
      <c r="AG53" s="632"/>
      <c r="AH53" s="632"/>
      <c r="AI53" s="632"/>
      <c r="AJ53" s="632"/>
      <c r="AK53" s="632"/>
      <c r="AL53" s="632"/>
      <c r="AM53" s="632"/>
      <c r="AN53" s="632"/>
      <c r="AO53" s="659"/>
      <c r="AP53" s="632"/>
      <c r="AQ53" s="631"/>
    </row>
    <row r="54" spans="1:43" x14ac:dyDescent="0.3">
      <c r="B54" s="630"/>
      <c r="C54" s="632"/>
      <c r="D54" s="658"/>
      <c r="E54" s="632"/>
      <c r="F54" s="632"/>
      <c r="G54" s="632"/>
      <c r="H54" s="632"/>
      <c r="I54" s="632"/>
      <c r="J54" s="632"/>
      <c r="K54" s="632"/>
      <c r="L54" s="632"/>
      <c r="M54" s="632"/>
      <c r="N54" s="632"/>
      <c r="O54" s="632"/>
      <c r="P54" s="632"/>
      <c r="Q54" s="632"/>
      <c r="R54" s="632"/>
      <c r="S54" s="632"/>
      <c r="T54" s="632"/>
      <c r="U54" s="632"/>
      <c r="V54" s="632"/>
      <c r="W54" s="632"/>
      <c r="X54" s="632"/>
      <c r="Y54" s="632"/>
      <c r="Z54" s="659"/>
      <c r="AA54" s="632"/>
      <c r="AB54" s="632"/>
      <c r="AC54" s="658"/>
      <c r="AD54" s="632"/>
      <c r="AE54" s="632"/>
      <c r="AF54" s="632"/>
      <c r="AG54" s="632"/>
      <c r="AH54" s="632"/>
      <c r="AI54" s="632"/>
      <c r="AJ54" s="632"/>
      <c r="AK54" s="632"/>
      <c r="AL54" s="632"/>
      <c r="AM54" s="632"/>
      <c r="AN54" s="632"/>
      <c r="AO54" s="659"/>
      <c r="AP54" s="632"/>
      <c r="AQ54" s="631"/>
    </row>
    <row r="55" spans="1:43" x14ac:dyDescent="0.3">
      <c r="B55" s="630"/>
      <c r="C55" s="632"/>
      <c r="D55" s="658"/>
      <c r="E55" s="632"/>
      <c r="F55" s="632"/>
      <c r="G55" s="632"/>
      <c r="H55" s="632"/>
      <c r="I55" s="632"/>
      <c r="J55" s="632"/>
      <c r="K55" s="632"/>
      <c r="L55" s="632"/>
      <c r="M55" s="632"/>
      <c r="N55" s="632"/>
      <c r="O55" s="632"/>
      <c r="P55" s="632"/>
      <c r="Q55" s="632"/>
      <c r="R55" s="632"/>
      <c r="S55" s="632"/>
      <c r="T55" s="632"/>
      <c r="U55" s="632"/>
      <c r="V55" s="632"/>
      <c r="W55" s="632"/>
      <c r="X55" s="632"/>
      <c r="Y55" s="632"/>
      <c r="Z55" s="659"/>
      <c r="AA55" s="632"/>
      <c r="AB55" s="632"/>
      <c r="AC55" s="658"/>
      <c r="AD55" s="632"/>
      <c r="AE55" s="632"/>
      <c r="AF55" s="632"/>
      <c r="AG55" s="632"/>
      <c r="AH55" s="632"/>
      <c r="AI55" s="632"/>
      <c r="AJ55" s="632"/>
      <c r="AK55" s="632"/>
      <c r="AL55" s="632"/>
      <c r="AM55" s="632"/>
      <c r="AN55" s="632"/>
      <c r="AO55" s="659"/>
      <c r="AP55" s="632"/>
      <c r="AQ55" s="631"/>
    </row>
    <row r="56" spans="1:43" x14ac:dyDescent="0.3">
      <c r="B56" s="630"/>
      <c r="C56" s="632"/>
      <c r="D56" s="658"/>
      <c r="E56" s="632"/>
      <c r="F56" s="632"/>
      <c r="G56" s="632"/>
      <c r="H56" s="632"/>
      <c r="I56" s="632"/>
      <c r="J56" s="632"/>
      <c r="K56" s="632"/>
      <c r="L56" s="632"/>
      <c r="M56" s="632"/>
      <c r="N56" s="632"/>
      <c r="O56" s="632"/>
      <c r="P56" s="632"/>
      <c r="Q56" s="632"/>
      <c r="R56" s="632"/>
      <c r="S56" s="632"/>
      <c r="T56" s="632"/>
      <c r="U56" s="632"/>
      <c r="V56" s="632"/>
      <c r="W56" s="632"/>
      <c r="X56" s="632"/>
      <c r="Y56" s="632"/>
      <c r="Z56" s="659"/>
      <c r="AA56" s="632"/>
      <c r="AB56" s="632"/>
      <c r="AC56" s="658"/>
      <c r="AD56" s="632"/>
      <c r="AE56" s="632"/>
      <c r="AF56" s="632"/>
      <c r="AG56" s="632"/>
      <c r="AH56" s="632"/>
      <c r="AI56" s="632"/>
      <c r="AJ56" s="632"/>
      <c r="AK56" s="632"/>
      <c r="AL56" s="632"/>
      <c r="AM56" s="632"/>
      <c r="AN56" s="632"/>
      <c r="AO56" s="659"/>
      <c r="AP56" s="632"/>
      <c r="AQ56" s="631"/>
    </row>
    <row r="57" spans="1:43" x14ac:dyDescent="0.3">
      <c r="B57" s="630"/>
      <c r="C57" s="632"/>
      <c r="D57" s="658"/>
      <c r="E57" s="632"/>
      <c r="F57" s="632"/>
      <c r="G57" s="632"/>
      <c r="H57" s="632"/>
      <c r="I57" s="632"/>
      <c r="J57" s="632"/>
      <c r="K57" s="632"/>
      <c r="L57" s="632"/>
      <c r="M57" s="632"/>
      <c r="N57" s="632"/>
      <c r="O57" s="632"/>
      <c r="P57" s="632"/>
      <c r="Q57" s="632"/>
      <c r="R57" s="632"/>
      <c r="S57" s="632"/>
      <c r="T57" s="632"/>
      <c r="U57" s="632"/>
      <c r="V57" s="632"/>
      <c r="W57" s="632"/>
      <c r="X57" s="632"/>
      <c r="Y57" s="632"/>
      <c r="Z57" s="659"/>
      <c r="AA57" s="632"/>
      <c r="AB57" s="632"/>
      <c r="AC57" s="658"/>
      <c r="AD57" s="632"/>
      <c r="AE57" s="632"/>
      <c r="AF57" s="632"/>
      <c r="AG57" s="632"/>
      <c r="AH57" s="632"/>
      <c r="AI57" s="632"/>
      <c r="AJ57" s="632"/>
      <c r="AK57" s="632"/>
      <c r="AL57" s="632"/>
      <c r="AM57" s="632"/>
      <c r="AN57" s="632"/>
      <c r="AO57" s="659"/>
      <c r="AP57" s="632"/>
      <c r="AQ57" s="631"/>
    </row>
    <row r="58" spans="1:43" s="147" customFormat="1" ht="15" x14ac:dyDescent="0.3">
      <c r="A58" s="639"/>
      <c r="B58" s="640"/>
      <c r="C58" s="641"/>
      <c r="D58" s="660" t="s">
        <v>1374</v>
      </c>
      <c r="E58" s="661"/>
      <c r="F58" s="661"/>
      <c r="G58" s="661"/>
      <c r="H58" s="661"/>
      <c r="I58" s="661"/>
      <c r="J58" s="661"/>
      <c r="K58" s="661"/>
      <c r="L58" s="661"/>
      <c r="M58" s="661"/>
      <c r="N58" s="661"/>
      <c r="O58" s="661"/>
      <c r="P58" s="661"/>
      <c r="Q58" s="661"/>
      <c r="R58" s="662" t="s">
        <v>1375</v>
      </c>
      <c r="S58" s="661"/>
      <c r="T58" s="661"/>
      <c r="U58" s="661"/>
      <c r="V58" s="661"/>
      <c r="W58" s="661"/>
      <c r="X58" s="661"/>
      <c r="Y58" s="661"/>
      <c r="Z58" s="663"/>
      <c r="AA58" s="641"/>
      <c r="AB58" s="641"/>
      <c r="AC58" s="660" t="s">
        <v>1374</v>
      </c>
      <c r="AD58" s="661"/>
      <c r="AE58" s="661"/>
      <c r="AF58" s="661"/>
      <c r="AG58" s="661"/>
      <c r="AH58" s="661"/>
      <c r="AI58" s="661"/>
      <c r="AJ58" s="661"/>
      <c r="AK58" s="661"/>
      <c r="AL58" s="661"/>
      <c r="AM58" s="662" t="s">
        <v>1375</v>
      </c>
      <c r="AN58" s="661"/>
      <c r="AO58" s="663"/>
      <c r="AP58" s="641"/>
      <c r="AQ58" s="642"/>
    </row>
    <row r="59" spans="1:43" x14ac:dyDescent="0.3">
      <c r="B59" s="630"/>
      <c r="C59" s="632"/>
      <c r="D59" s="632"/>
      <c r="E59" s="632"/>
      <c r="F59" s="632"/>
      <c r="G59" s="632"/>
      <c r="H59" s="632"/>
      <c r="I59" s="632"/>
      <c r="J59" s="632"/>
      <c r="K59" s="632"/>
      <c r="L59" s="632"/>
      <c r="M59" s="632"/>
      <c r="N59" s="632"/>
      <c r="O59" s="632"/>
      <c r="P59" s="632"/>
      <c r="Q59" s="632"/>
      <c r="R59" s="632"/>
      <c r="S59" s="632"/>
      <c r="T59" s="632"/>
      <c r="U59" s="632"/>
      <c r="V59" s="632"/>
      <c r="W59" s="632"/>
      <c r="X59" s="632"/>
      <c r="Y59" s="632"/>
      <c r="Z59" s="632"/>
      <c r="AA59" s="632"/>
      <c r="AB59" s="632"/>
      <c r="AC59" s="632"/>
      <c r="AD59" s="632"/>
      <c r="AE59" s="632"/>
      <c r="AF59" s="632"/>
      <c r="AG59" s="632"/>
      <c r="AH59" s="632"/>
      <c r="AI59" s="632"/>
      <c r="AJ59" s="632"/>
      <c r="AK59" s="632"/>
      <c r="AL59" s="632"/>
      <c r="AM59" s="632"/>
      <c r="AN59" s="632"/>
      <c r="AO59" s="632"/>
      <c r="AP59" s="632"/>
      <c r="AQ59" s="631"/>
    </row>
    <row r="60" spans="1:43" s="147" customFormat="1" ht="15" x14ac:dyDescent="0.3">
      <c r="A60" s="639"/>
      <c r="B60" s="640"/>
      <c r="C60" s="641"/>
      <c r="D60" s="655" t="s">
        <v>1376</v>
      </c>
      <c r="E60" s="656"/>
      <c r="F60" s="656"/>
      <c r="G60" s="656"/>
      <c r="H60" s="656"/>
      <c r="I60" s="656"/>
      <c r="J60" s="656"/>
      <c r="K60" s="656"/>
      <c r="L60" s="656"/>
      <c r="M60" s="656"/>
      <c r="N60" s="656"/>
      <c r="O60" s="656"/>
      <c r="P60" s="656"/>
      <c r="Q60" s="656"/>
      <c r="R60" s="656"/>
      <c r="S60" s="656"/>
      <c r="T60" s="656"/>
      <c r="U60" s="656"/>
      <c r="V60" s="656"/>
      <c r="W60" s="656"/>
      <c r="X60" s="656"/>
      <c r="Y60" s="656"/>
      <c r="Z60" s="657"/>
      <c r="AA60" s="641"/>
      <c r="AB60" s="641"/>
      <c r="AC60" s="655" t="s">
        <v>1377</v>
      </c>
      <c r="AD60" s="656"/>
      <c r="AE60" s="656"/>
      <c r="AF60" s="656"/>
      <c r="AG60" s="656"/>
      <c r="AH60" s="656"/>
      <c r="AI60" s="656"/>
      <c r="AJ60" s="656"/>
      <c r="AK60" s="656"/>
      <c r="AL60" s="656"/>
      <c r="AM60" s="656"/>
      <c r="AN60" s="656"/>
      <c r="AO60" s="657"/>
      <c r="AP60" s="641"/>
      <c r="AQ60" s="642"/>
    </row>
    <row r="61" spans="1:43" x14ac:dyDescent="0.3">
      <c r="B61" s="630"/>
      <c r="C61" s="632"/>
      <c r="D61" s="658"/>
      <c r="E61" s="632"/>
      <c r="F61" s="632"/>
      <c r="G61" s="632"/>
      <c r="H61" s="632"/>
      <c r="I61" s="632"/>
      <c r="J61" s="632"/>
      <c r="K61" s="632"/>
      <c r="L61" s="632"/>
      <c r="M61" s="632"/>
      <c r="N61" s="632"/>
      <c r="O61" s="632"/>
      <c r="P61" s="632"/>
      <c r="Q61" s="632"/>
      <c r="R61" s="632"/>
      <c r="S61" s="632"/>
      <c r="T61" s="632"/>
      <c r="U61" s="632"/>
      <c r="V61" s="632"/>
      <c r="W61" s="632"/>
      <c r="X61" s="632"/>
      <c r="Y61" s="632"/>
      <c r="Z61" s="659"/>
      <c r="AA61" s="632"/>
      <c r="AB61" s="632"/>
      <c r="AC61" s="658"/>
      <c r="AD61" s="632"/>
      <c r="AE61" s="632"/>
      <c r="AF61" s="632"/>
      <c r="AG61" s="632"/>
      <c r="AH61" s="632"/>
      <c r="AI61" s="632"/>
      <c r="AJ61" s="632"/>
      <c r="AK61" s="632"/>
      <c r="AL61" s="632"/>
      <c r="AM61" s="632"/>
      <c r="AN61" s="632"/>
      <c r="AO61" s="659"/>
      <c r="AP61" s="632"/>
      <c r="AQ61" s="631"/>
    </row>
    <row r="62" spans="1:43" x14ac:dyDescent="0.3">
      <c r="B62" s="630"/>
      <c r="C62" s="632"/>
      <c r="D62" s="658"/>
      <c r="E62" s="632"/>
      <c r="F62" s="632"/>
      <c r="G62" s="632"/>
      <c r="H62" s="632"/>
      <c r="I62" s="632"/>
      <c r="J62" s="632"/>
      <c r="K62" s="632"/>
      <c r="L62" s="632"/>
      <c r="M62" s="632"/>
      <c r="N62" s="632"/>
      <c r="O62" s="632"/>
      <c r="P62" s="632"/>
      <c r="Q62" s="632"/>
      <c r="R62" s="632"/>
      <c r="S62" s="632"/>
      <c r="T62" s="632"/>
      <c r="U62" s="632"/>
      <c r="V62" s="632"/>
      <c r="W62" s="632"/>
      <c r="X62" s="632"/>
      <c r="Y62" s="632"/>
      <c r="Z62" s="659"/>
      <c r="AA62" s="632"/>
      <c r="AB62" s="632"/>
      <c r="AC62" s="658"/>
      <c r="AD62" s="632"/>
      <c r="AE62" s="632"/>
      <c r="AF62" s="632"/>
      <c r="AG62" s="632"/>
      <c r="AH62" s="632"/>
      <c r="AI62" s="632"/>
      <c r="AJ62" s="632"/>
      <c r="AK62" s="632"/>
      <c r="AL62" s="632"/>
      <c r="AM62" s="632"/>
      <c r="AN62" s="632"/>
      <c r="AO62" s="659"/>
      <c r="AP62" s="632"/>
      <c r="AQ62" s="631"/>
    </row>
    <row r="63" spans="1:43" x14ac:dyDescent="0.3">
      <c r="B63" s="630"/>
      <c r="C63" s="632"/>
      <c r="D63" s="658"/>
      <c r="E63" s="632"/>
      <c r="F63" s="632"/>
      <c r="G63" s="632"/>
      <c r="H63" s="632"/>
      <c r="I63" s="632"/>
      <c r="J63" s="632"/>
      <c r="K63" s="632"/>
      <c r="L63" s="632"/>
      <c r="M63" s="632"/>
      <c r="N63" s="632"/>
      <c r="O63" s="632"/>
      <c r="P63" s="632"/>
      <c r="Q63" s="632"/>
      <c r="R63" s="632"/>
      <c r="S63" s="632"/>
      <c r="T63" s="632"/>
      <c r="U63" s="632"/>
      <c r="V63" s="632"/>
      <c r="W63" s="632"/>
      <c r="X63" s="632"/>
      <c r="Y63" s="632"/>
      <c r="Z63" s="659"/>
      <c r="AA63" s="632"/>
      <c r="AB63" s="632"/>
      <c r="AC63" s="658"/>
      <c r="AD63" s="632"/>
      <c r="AE63" s="632"/>
      <c r="AF63" s="632"/>
      <c r="AG63" s="632"/>
      <c r="AH63" s="632"/>
      <c r="AI63" s="632"/>
      <c r="AJ63" s="632"/>
      <c r="AK63" s="632"/>
      <c r="AL63" s="632"/>
      <c r="AM63" s="632"/>
      <c r="AN63" s="632"/>
      <c r="AO63" s="659"/>
      <c r="AP63" s="632"/>
      <c r="AQ63" s="631"/>
    </row>
    <row r="64" spans="1:43" x14ac:dyDescent="0.3">
      <c r="B64" s="630"/>
      <c r="C64" s="632"/>
      <c r="D64" s="658"/>
      <c r="E64" s="632"/>
      <c r="F64" s="632"/>
      <c r="G64" s="632"/>
      <c r="H64" s="632"/>
      <c r="I64" s="632"/>
      <c r="J64" s="632"/>
      <c r="K64" s="632"/>
      <c r="L64" s="632"/>
      <c r="M64" s="632"/>
      <c r="N64" s="632"/>
      <c r="O64" s="632"/>
      <c r="P64" s="632"/>
      <c r="Q64" s="632"/>
      <c r="R64" s="632"/>
      <c r="S64" s="632"/>
      <c r="T64" s="632"/>
      <c r="U64" s="632"/>
      <c r="V64" s="632"/>
      <c r="W64" s="632"/>
      <c r="X64" s="632"/>
      <c r="Y64" s="632"/>
      <c r="Z64" s="659"/>
      <c r="AA64" s="632"/>
      <c r="AB64" s="632"/>
      <c r="AC64" s="658"/>
      <c r="AD64" s="632"/>
      <c r="AE64" s="632"/>
      <c r="AF64" s="632"/>
      <c r="AG64" s="632"/>
      <c r="AH64" s="632"/>
      <c r="AI64" s="632"/>
      <c r="AJ64" s="632"/>
      <c r="AK64" s="632"/>
      <c r="AL64" s="632"/>
      <c r="AM64" s="632"/>
      <c r="AN64" s="632"/>
      <c r="AO64" s="659"/>
      <c r="AP64" s="632"/>
      <c r="AQ64" s="631"/>
    </row>
    <row r="65" spans="1:43" x14ac:dyDescent="0.3">
      <c r="B65" s="630"/>
      <c r="C65" s="632"/>
      <c r="D65" s="658"/>
      <c r="E65" s="632"/>
      <c r="F65" s="632"/>
      <c r="G65" s="632"/>
      <c r="H65" s="632"/>
      <c r="I65" s="632"/>
      <c r="J65" s="632"/>
      <c r="K65" s="632"/>
      <c r="L65" s="632"/>
      <c r="M65" s="632"/>
      <c r="N65" s="632"/>
      <c r="O65" s="632"/>
      <c r="P65" s="632"/>
      <c r="Q65" s="632"/>
      <c r="R65" s="632"/>
      <c r="S65" s="632"/>
      <c r="T65" s="632"/>
      <c r="U65" s="632"/>
      <c r="V65" s="632"/>
      <c r="W65" s="632"/>
      <c r="X65" s="632"/>
      <c r="Y65" s="632"/>
      <c r="Z65" s="659"/>
      <c r="AA65" s="632"/>
      <c r="AB65" s="632"/>
      <c r="AC65" s="658"/>
      <c r="AD65" s="632"/>
      <c r="AE65" s="632"/>
      <c r="AF65" s="632"/>
      <c r="AG65" s="632"/>
      <c r="AH65" s="632"/>
      <c r="AI65" s="632"/>
      <c r="AJ65" s="632"/>
      <c r="AK65" s="632"/>
      <c r="AL65" s="632"/>
      <c r="AM65" s="632"/>
      <c r="AN65" s="632"/>
      <c r="AO65" s="659"/>
      <c r="AP65" s="632"/>
      <c r="AQ65" s="631"/>
    </row>
    <row r="66" spans="1:43" x14ac:dyDescent="0.3">
      <c r="B66" s="630"/>
      <c r="C66" s="632"/>
      <c r="D66" s="658"/>
      <c r="E66" s="632"/>
      <c r="F66" s="632"/>
      <c r="G66" s="632"/>
      <c r="H66" s="632"/>
      <c r="I66" s="632"/>
      <c r="J66" s="632"/>
      <c r="K66" s="632"/>
      <c r="L66" s="632"/>
      <c r="M66" s="632"/>
      <c r="N66" s="632"/>
      <c r="O66" s="632"/>
      <c r="P66" s="632"/>
      <c r="Q66" s="632"/>
      <c r="R66" s="632"/>
      <c r="S66" s="632"/>
      <c r="T66" s="632"/>
      <c r="U66" s="632"/>
      <c r="V66" s="632"/>
      <c r="W66" s="632"/>
      <c r="X66" s="632"/>
      <c r="Y66" s="632"/>
      <c r="Z66" s="659"/>
      <c r="AA66" s="632"/>
      <c r="AB66" s="632"/>
      <c r="AC66" s="658"/>
      <c r="AD66" s="632"/>
      <c r="AE66" s="632"/>
      <c r="AF66" s="632"/>
      <c r="AG66" s="632"/>
      <c r="AH66" s="632"/>
      <c r="AI66" s="632"/>
      <c r="AJ66" s="632"/>
      <c r="AK66" s="632"/>
      <c r="AL66" s="632"/>
      <c r="AM66" s="632"/>
      <c r="AN66" s="632"/>
      <c r="AO66" s="659"/>
      <c r="AP66" s="632"/>
      <c r="AQ66" s="631"/>
    </row>
    <row r="67" spans="1:43" x14ac:dyDescent="0.3">
      <c r="B67" s="630"/>
      <c r="C67" s="632"/>
      <c r="D67" s="658"/>
      <c r="E67" s="632"/>
      <c r="F67" s="632"/>
      <c r="G67" s="632"/>
      <c r="H67" s="632"/>
      <c r="I67" s="632"/>
      <c r="J67" s="632"/>
      <c r="K67" s="632"/>
      <c r="L67" s="632"/>
      <c r="M67" s="632"/>
      <c r="N67" s="632"/>
      <c r="O67" s="632"/>
      <c r="P67" s="632"/>
      <c r="Q67" s="632"/>
      <c r="R67" s="632"/>
      <c r="S67" s="632"/>
      <c r="T67" s="632"/>
      <c r="U67" s="632"/>
      <c r="V67" s="632"/>
      <c r="W67" s="632"/>
      <c r="X67" s="632"/>
      <c r="Y67" s="632"/>
      <c r="Z67" s="659"/>
      <c r="AA67" s="632"/>
      <c r="AB67" s="632"/>
      <c r="AC67" s="658"/>
      <c r="AD67" s="632"/>
      <c r="AE67" s="632"/>
      <c r="AF67" s="632"/>
      <c r="AG67" s="632"/>
      <c r="AH67" s="632"/>
      <c r="AI67" s="632"/>
      <c r="AJ67" s="632"/>
      <c r="AK67" s="632"/>
      <c r="AL67" s="632"/>
      <c r="AM67" s="632"/>
      <c r="AN67" s="632"/>
      <c r="AO67" s="659"/>
      <c r="AP67" s="632"/>
      <c r="AQ67" s="631"/>
    </row>
    <row r="68" spans="1:43" x14ac:dyDescent="0.3">
      <c r="B68" s="630"/>
      <c r="C68" s="632"/>
      <c r="D68" s="658"/>
      <c r="E68" s="632"/>
      <c r="F68" s="632"/>
      <c r="G68" s="632"/>
      <c r="H68" s="632"/>
      <c r="I68" s="632"/>
      <c r="J68" s="632"/>
      <c r="K68" s="632"/>
      <c r="L68" s="632"/>
      <c r="M68" s="632"/>
      <c r="N68" s="632"/>
      <c r="O68" s="632"/>
      <c r="P68" s="632"/>
      <c r="Q68" s="632"/>
      <c r="R68" s="632"/>
      <c r="S68" s="632"/>
      <c r="T68" s="632"/>
      <c r="U68" s="632"/>
      <c r="V68" s="632"/>
      <c r="W68" s="632"/>
      <c r="X68" s="632"/>
      <c r="Y68" s="632"/>
      <c r="Z68" s="659"/>
      <c r="AA68" s="632"/>
      <c r="AB68" s="632"/>
      <c r="AC68" s="658"/>
      <c r="AD68" s="632"/>
      <c r="AE68" s="632"/>
      <c r="AF68" s="632"/>
      <c r="AG68" s="632"/>
      <c r="AH68" s="632"/>
      <c r="AI68" s="632"/>
      <c r="AJ68" s="632"/>
      <c r="AK68" s="632"/>
      <c r="AL68" s="632"/>
      <c r="AM68" s="632"/>
      <c r="AN68" s="632"/>
      <c r="AO68" s="659"/>
      <c r="AP68" s="632"/>
      <c r="AQ68" s="631"/>
    </row>
    <row r="69" spans="1:43" s="147" customFormat="1" ht="15" x14ac:dyDescent="0.3">
      <c r="A69" s="639"/>
      <c r="B69" s="640"/>
      <c r="C69" s="641"/>
      <c r="D69" s="660" t="s">
        <v>1374</v>
      </c>
      <c r="E69" s="661"/>
      <c r="F69" s="661"/>
      <c r="G69" s="661"/>
      <c r="H69" s="661"/>
      <c r="I69" s="661"/>
      <c r="J69" s="661"/>
      <c r="K69" s="661"/>
      <c r="L69" s="661"/>
      <c r="M69" s="661"/>
      <c r="N69" s="661"/>
      <c r="O69" s="661"/>
      <c r="P69" s="661"/>
      <c r="Q69" s="661"/>
      <c r="R69" s="662" t="s">
        <v>1375</v>
      </c>
      <c r="S69" s="661"/>
      <c r="T69" s="661"/>
      <c r="U69" s="661"/>
      <c r="V69" s="661"/>
      <c r="W69" s="661"/>
      <c r="X69" s="661"/>
      <c r="Y69" s="661"/>
      <c r="Z69" s="663"/>
      <c r="AA69" s="641"/>
      <c r="AB69" s="641"/>
      <c r="AC69" s="660" t="s">
        <v>1374</v>
      </c>
      <c r="AD69" s="661"/>
      <c r="AE69" s="661"/>
      <c r="AF69" s="661"/>
      <c r="AG69" s="661"/>
      <c r="AH69" s="661"/>
      <c r="AI69" s="661"/>
      <c r="AJ69" s="661"/>
      <c r="AK69" s="661"/>
      <c r="AL69" s="661"/>
      <c r="AM69" s="662" t="s">
        <v>1375</v>
      </c>
      <c r="AN69" s="661"/>
      <c r="AO69" s="663"/>
      <c r="AP69" s="641"/>
      <c r="AQ69" s="642"/>
    </row>
    <row r="70" spans="1:43" s="147" customFormat="1" ht="6.95" customHeight="1" x14ac:dyDescent="0.3">
      <c r="A70" s="639"/>
      <c r="B70" s="640"/>
      <c r="C70" s="641"/>
      <c r="D70" s="641"/>
      <c r="E70" s="641"/>
      <c r="F70" s="641"/>
      <c r="G70" s="641"/>
      <c r="H70" s="641"/>
      <c r="I70" s="641"/>
      <c r="J70" s="641"/>
      <c r="K70" s="641"/>
      <c r="L70" s="641"/>
      <c r="M70" s="641"/>
      <c r="N70" s="641"/>
      <c r="O70" s="641"/>
      <c r="P70" s="641"/>
      <c r="Q70" s="641"/>
      <c r="R70" s="641"/>
      <c r="S70" s="641"/>
      <c r="T70" s="641"/>
      <c r="U70" s="641"/>
      <c r="V70" s="641"/>
      <c r="W70" s="641"/>
      <c r="X70" s="641"/>
      <c r="Y70" s="641"/>
      <c r="Z70" s="641"/>
      <c r="AA70" s="641"/>
      <c r="AB70" s="641"/>
      <c r="AC70" s="641"/>
      <c r="AD70" s="641"/>
      <c r="AE70" s="641"/>
      <c r="AF70" s="641"/>
      <c r="AG70" s="641"/>
      <c r="AH70" s="641"/>
      <c r="AI70" s="641"/>
      <c r="AJ70" s="641"/>
      <c r="AK70" s="641"/>
      <c r="AL70" s="641"/>
      <c r="AM70" s="641"/>
      <c r="AN70" s="641"/>
      <c r="AO70" s="641"/>
      <c r="AP70" s="641"/>
      <c r="AQ70" s="642"/>
    </row>
    <row r="71" spans="1:43" s="147" customFormat="1" ht="6.95" customHeight="1" x14ac:dyDescent="0.3">
      <c r="A71" s="639"/>
      <c r="B71" s="664"/>
      <c r="C71" s="665"/>
      <c r="D71" s="665"/>
      <c r="E71" s="665"/>
      <c r="F71" s="665"/>
      <c r="G71" s="665"/>
      <c r="H71" s="665"/>
      <c r="I71" s="665"/>
      <c r="J71" s="665"/>
      <c r="K71" s="665"/>
      <c r="L71" s="665"/>
      <c r="M71" s="665"/>
      <c r="N71" s="665"/>
      <c r="O71" s="665"/>
      <c r="P71" s="665"/>
      <c r="Q71" s="665"/>
      <c r="R71" s="665"/>
      <c r="S71" s="665"/>
      <c r="T71" s="665"/>
      <c r="U71" s="665"/>
      <c r="V71" s="665"/>
      <c r="W71" s="665"/>
      <c r="X71" s="665"/>
      <c r="Y71" s="665"/>
      <c r="Z71" s="665"/>
      <c r="AA71" s="665"/>
      <c r="AB71" s="665"/>
      <c r="AC71" s="665"/>
      <c r="AD71" s="665"/>
      <c r="AE71" s="665"/>
      <c r="AF71" s="665"/>
      <c r="AG71" s="665"/>
      <c r="AH71" s="665"/>
      <c r="AI71" s="665"/>
      <c r="AJ71" s="665"/>
      <c r="AK71" s="665"/>
      <c r="AL71" s="665"/>
      <c r="AM71" s="665"/>
      <c r="AN71" s="665"/>
      <c r="AO71" s="665"/>
      <c r="AP71" s="665"/>
      <c r="AQ71" s="666"/>
    </row>
    <row r="75" spans="1:43" s="147" customFormat="1" ht="6.95" customHeight="1" x14ac:dyDescent="0.3">
      <c r="A75" s="639"/>
      <c r="B75" s="667"/>
      <c r="C75" s="668"/>
      <c r="D75" s="668"/>
      <c r="E75" s="668"/>
      <c r="F75" s="668"/>
      <c r="G75" s="668"/>
      <c r="H75" s="668"/>
      <c r="I75" s="668"/>
      <c r="J75" s="668"/>
      <c r="K75" s="668"/>
      <c r="L75" s="668"/>
      <c r="M75" s="668"/>
      <c r="N75" s="668"/>
      <c r="O75" s="668"/>
      <c r="P75" s="668"/>
      <c r="Q75" s="668"/>
      <c r="R75" s="668"/>
      <c r="S75" s="668"/>
      <c r="T75" s="668"/>
      <c r="U75" s="668"/>
      <c r="V75" s="668"/>
      <c r="W75" s="668"/>
      <c r="X75" s="668"/>
      <c r="Y75" s="668"/>
      <c r="Z75" s="668"/>
      <c r="AA75" s="668"/>
      <c r="AB75" s="668"/>
      <c r="AC75" s="668"/>
      <c r="AD75" s="668"/>
      <c r="AE75" s="668"/>
      <c r="AF75" s="668"/>
      <c r="AG75" s="668"/>
      <c r="AH75" s="668"/>
      <c r="AI75" s="668"/>
      <c r="AJ75" s="668"/>
      <c r="AK75" s="668"/>
      <c r="AL75" s="668"/>
      <c r="AM75" s="668"/>
      <c r="AN75" s="668"/>
      <c r="AO75" s="668"/>
      <c r="AP75" s="668"/>
      <c r="AQ75" s="669"/>
    </row>
    <row r="76" spans="1:43" s="147" customFormat="1" ht="36.950000000000003" customHeight="1" x14ac:dyDescent="0.3">
      <c r="A76" s="639"/>
      <c r="B76" s="640"/>
      <c r="C76" s="973" t="s">
        <v>1378</v>
      </c>
      <c r="D76" s="987"/>
      <c r="E76" s="987"/>
      <c r="F76" s="987"/>
      <c r="G76" s="987"/>
      <c r="H76" s="987"/>
      <c r="I76" s="987"/>
      <c r="J76" s="987"/>
      <c r="K76" s="987"/>
      <c r="L76" s="987"/>
      <c r="M76" s="987"/>
      <c r="N76" s="987"/>
      <c r="O76" s="987"/>
      <c r="P76" s="987"/>
      <c r="Q76" s="987"/>
      <c r="R76" s="987"/>
      <c r="S76" s="987"/>
      <c r="T76" s="987"/>
      <c r="U76" s="987"/>
      <c r="V76" s="987"/>
      <c r="W76" s="987"/>
      <c r="X76" s="987"/>
      <c r="Y76" s="987"/>
      <c r="Z76" s="987"/>
      <c r="AA76" s="987"/>
      <c r="AB76" s="987"/>
      <c r="AC76" s="987"/>
      <c r="AD76" s="987"/>
      <c r="AE76" s="987"/>
      <c r="AF76" s="987"/>
      <c r="AG76" s="987"/>
      <c r="AH76" s="987"/>
      <c r="AI76" s="987"/>
      <c r="AJ76" s="987"/>
      <c r="AK76" s="987"/>
      <c r="AL76" s="987"/>
      <c r="AM76" s="987"/>
      <c r="AN76" s="987"/>
      <c r="AO76" s="987"/>
      <c r="AP76" s="987"/>
      <c r="AQ76" s="642"/>
    </row>
    <row r="77" spans="1:43" s="170" customFormat="1" ht="14.45" customHeight="1" x14ac:dyDescent="0.3">
      <c r="A77" s="670"/>
      <c r="B77" s="671"/>
      <c r="C77" s="635" t="s">
        <v>15</v>
      </c>
      <c r="D77" s="672"/>
      <c r="E77" s="672"/>
      <c r="F77" s="672"/>
      <c r="G77" s="672"/>
      <c r="H77" s="672"/>
      <c r="I77" s="672"/>
      <c r="J77" s="672"/>
      <c r="K77" s="672"/>
      <c r="L77" s="672" t="str">
        <f>K5</f>
        <v>souchrudim</v>
      </c>
      <c r="M77" s="672"/>
      <c r="N77" s="672"/>
      <c r="O77" s="672"/>
      <c r="P77" s="672"/>
      <c r="Q77" s="672"/>
      <c r="R77" s="672"/>
      <c r="S77" s="672"/>
      <c r="T77" s="672"/>
      <c r="U77" s="672"/>
      <c r="V77" s="672"/>
      <c r="W77" s="672"/>
      <c r="X77" s="672"/>
      <c r="Y77" s="672"/>
      <c r="Z77" s="672"/>
      <c r="AA77" s="672"/>
      <c r="AB77" s="672"/>
      <c r="AC77" s="672"/>
      <c r="AD77" s="672"/>
      <c r="AE77" s="672"/>
      <c r="AF77" s="672"/>
      <c r="AG77" s="672"/>
      <c r="AH77" s="672"/>
      <c r="AI77" s="672"/>
      <c r="AJ77" s="672"/>
      <c r="AK77" s="672"/>
      <c r="AL77" s="672"/>
      <c r="AM77" s="672"/>
      <c r="AN77" s="672"/>
      <c r="AO77" s="672"/>
      <c r="AP77" s="672"/>
      <c r="AQ77" s="673"/>
    </row>
    <row r="78" spans="1:43" s="172" customFormat="1" ht="36.950000000000003" customHeight="1" x14ac:dyDescent="0.3">
      <c r="A78" s="674"/>
      <c r="B78" s="675"/>
      <c r="C78" s="676" t="s">
        <v>18</v>
      </c>
      <c r="D78" s="677"/>
      <c r="E78" s="677"/>
      <c r="F78" s="677"/>
      <c r="G78" s="677"/>
      <c r="H78" s="677"/>
      <c r="I78" s="677"/>
      <c r="J78" s="677"/>
      <c r="K78" s="677"/>
      <c r="L78" s="992" t="str">
        <f>K6</f>
        <v>VYBUDOVÁNÍ UČEBNY PRAKTICKÉHO VYUČOVÁNÍ</v>
      </c>
      <c r="M78" s="993"/>
      <c r="N78" s="993"/>
      <c r="O78" s="993"/>
      <c r="P78" s="993"/>
      <c r="Q78" s="993"/>
      <c r="R78" s="993"/>
      <c r="S78" s="993"/>
      <c r="T78" s="993"/>
      <c r="U78" s="993"/>
      <c r="V78" s="993"/>
      <c r="W78" s="993"/>
      <c r="X78" s="993"/>
      <c r="Y78" s="993"/>
      <c r="Z78" s="993"/>
      <c r="AA78" s="993"/>
      <c r="AB78" s="993"/>
      <c r="AC78" s="993"/>
      <c r="AD78" s="993"/>
      <c r="AE78" s="993"/>
      <c r="AF78" s="993"/>
      <c r="AG78" s="993"/>
      <c r="AH78" s="993"/>
      <c r="AI78" s="993"/>
      <c r="AJ78" s="993"/>
      <c r="AK78" s="993"/>
      <c r="AL78" s="993"/>
      <c r="AM78" s="993"/>
      <c r="AN78" s="993"/>
      <c r="AO78" s="993"/>
      <c r="AP78" s="677"/>
      <c r="AQ78" s="678"/>
    </row>
    <row r="79" spans="1:43" s="147" customFormat="1" ht="6.95" customHeight="1" x14ac:dyDescent="0.3">
      <c r="A79" s="639"/>
      <c r="B79" s="640"/>
      <c r="C79" s="641"/>
      <c r="D79" s="641"/>
      <c r="E79" s="641"/>
      <c r="F79" s="641"/>
      <c r="G79" s="641"/>
      <c r="H79" s="641"/>
      <c r="I79" s="641"/>
      <c r="J79" s="641"/>
      <c r="K79" s="641"/>
      <c r="L79" s="641"/>
      <c r="M79" s="641"/>
      <c r="N79" s="641"/>
      <c r="O79" s="641"/>
      <c r="P79" s="641"/>
      <c r="Q79" s="641"/>
      <c r="R79" s="641"/>
      <c r="S79" s="641"/>
      <c r="T79" s="641"/>
      <c r="U79" s="641"/>
      <c r="V79" s="641"/>
      <c r="W79" s="641"/>
      <c r="X79" s="641"/>
      <c r="Y79" s="641"/>
      <c r="Z79" s="641"/>
      <c r="AA79" s="641"/>
      <c r="AB79" s="641"/>
      <c r="AC79" s="641"/>
      <c r="AD79" s="641"/>
      <c r="AE79" s="641"/>
      <c r="AF79" s="641"/>
      <c r="AG79" s="641"/>
      <c r="AH79" s="641"/>
      <c r="AI79" s="641"/>
      <c r="AJ79" s="641"/>
      <c r="AK79" s="641"/>
      <c r="AL79" s="641"/>
      <c r="AM79" s="641"/>
      <c r="AN79" s="641"/>
      <c r="AO79" s="641"/>
      <c r="AP79" s="641"/>
      <c r="AQ79" s="642"/>
    </row>
    <row r="80" spans="1:43" s="147" customFormat="1" ht="15" x14ac:dyDescent="0.3">
      <c r="A80" s="639"/>
      <c r="B80" s="640"/>
      <c r="C80" s="635" t="s">
        <v>23</v>
      </c>
      <c r="D80" s="641"/>
      <c r="E80" s="641"/>
      <c r="F80" s="641"/>
      <c r="G80" s="641"/>
      <c r="H80" s="641"/>
      <c r="I80" s="641"/>
      <c r="J80" s="641"/>
      <c r="K80" s="641"/>
      <c r="L80" s="679" t="str">
        <f>IF(K8="","",K8)</f>
        <v>Chrudim</v>
      </c>
      <c r="M80" s="641"/>
      <c r="N80" s="641"/>
      <c r="O80" s="641"/>
      <c r="P80" s="641"/>
      <c r="Q80" s="641"/>
      <c r="R80" s="641"/>
      <c r="S80" s="641"/>
      <c r="T80" s="641"/>
      <c r="U80" s="641"/>
      <c r="V80" s="641"/>
      <c r="W80" s="641"/>
      <c r="X80" s="641"/>
      <c r="Y80" s="641"/>
      <c r="Z80" s="641"/>
      <c r="AA80" s="641"/>
      <c r="AB80" s="641"/>
      <c r="AC80" s="641"/>
      <c r="AD80" s="641"/>
      <c r="AE80" s="641"/>
      <c r="AF80" s="641"/>
      <c r="AG80" s="641"/>
      <c r="AH80" s="641"/>
      <c r="AI80" s="635" t="s">
        <v>25</v>
      </c>
      <c r="AJ80" s="641"/>
      <c r="AK80" s="641"/>
      <c r="AL80" s="641"/>
      <c r="AM80" s="680" t="str">
        <f xml:space="preserve"> IF(AN8= "","",AN8)</f>
        <v>02.11.2016</v>
      </c>
      <c r="AN80" s="641"/>
      <c r="AO80" s="641"/>
      <c r="AP80" s="641"/>
      <c r="AQ80" s="642"/>
    </row>
    <row r="81" spans="1:76" s="147" customFormat="1" ht="6.95" customHeight="1" x14ac:dyDescent="0.3">
      <c r="A81" s="639"/>
      <c r="B81" s="640"/>
      <c r="C81" s="641"/>
      <c r="D81" s="641"/>
      <c r="E81" s="641"/>
      <c r="F81" s="641"/>
      <c r="G81" s="641"/>
      <c r="H81" s="641"/>
      <c r="I81" s="641"/>
      <c r="J81" s="641"/>
      <c r="K81" s="641"/>
      <c r="L81" s="641"/>
      <c r="M81" s="641"/>
      <c r="N81" s="641"/>
      <c r="O81" s="641"/>
      <c r="P81" s="641"/>
      <c r="Q81" s="641"/>
      <c r="R81" s="641"/>
      <c r="S81" s="641"/>
      <c r="T81" s="641"/>
      <c r="U81" s="641"/>
      <c r="V81" s="641"/>
      <c r="W81" s="641"/>
      <c r="X81" s="641"/>
      <c r="Y81" s="641"/>
      <c r="Z81" s="641"/>
      <c r="AA81" s="641"/>
      <c r="AB81" s="641"/>
      <c r="AC81" s="641"/>
      <c r="AD81" s="641"/>
      <c r="AE81" s="641"/>
      <c r="AF81" s="641"/>
      <c r="AG81" s="641"/>
      <c r="AH81" s="641"/>
      <c r="AI81" s="641"/>
      <c r="AJ81" s="641"/>
      <c r="AK81" s="641"/>
      <c r="AL81" s="641"/>
      <c r="AM81" s="641"/>
      <c r="AN81" s="641"/>
      <c r="AO81" s="641"/>
      <c r="AP81" s="641"/>
      <c r="AQ81" s="642"/>
    </row>
    <row r="82" spans="1:76" s="147" customFormat="1" ht="15" x14ac:dyDescent="0.3">
      <c r="A82" s="639"/>
      <c r="B82" s="640"/>
      <c r="C82" s="635" t="s">
        <v>1366</v>
      </c>
      <c r="D82" s="641"/>
      <c r="E82" s="641"/>
      <c r="F82" s="641"/>
      <c r="G82" s="641"/>
      <c r="H82" s="641"/>
      <c r="I82" s="641"/>
      <c r="J82" s="641"/>
      <c r="K82" s="641"/>
      <c r="L82" s="672" t="str">
        <f>IF(E11= "","",E11)</f>
        <v xml:space="preserve"> </v>
      </c>
      <c r="M82" s="641"/>
      <c r="N82" s="641"/>
      <c r="O82" s="641"/>
      <c r="P82" s="641"/>
      <c r="Q82" s="641"/>
      <c r="R82" s="641"/>
      <c r="S82" s="641"/>
      <c r="T82" s="641"/>
      <c r="U82" s="641"/>
      <c r="V82" s="641"/>
      <c r="W82" s="641"/>
      <c r="X82" s="641"/>
      <c r="Y82" s="641"/>
      <c r="Z82" s="641"/>
      <c r="AA82" s="641"/>
      <c r="AB82" s="641"/>
      <c r="AC82" s="641"/>
      <c r="AD82" s="641"/>
      <c r="AE82" s="641"/>
      <c r="AF82" s="641"/>
      <c r="AG82" s="641"/>
      <c r="AH82" s="641"/>
      <c r="AI82" s="635" t="s">
        <v>39</v>
      </c>
      <c r="AJ82" s="641"/>
      <c r="AK82" s="641"/>
      <c r="AL82" s="641"/>
      <c r="AM82" s="986" t="str">
        <f>IF(E17="","",E17)</f>
        <v>Ing. Karel Dovrtěl</v>
      </c>
      <c r="AN82" s="987"/>
      <c r="AO82" s="987"/>
      <c r="AP82" s="987"/>
      <c r="AQ82" s="642"/>
      <c r="AS82" s="982" t="s">
        <v>57</v>
      </c>
      <c r="AT82" s="983"/>
      <c r="AU82" s="160"/>
      <c r="AV82" s="160"/>
      <c r="AW82" s="160"/>
      <c r="AX82" s="160"/>
      <c r="AY82" s="160"/>
      <c r="AZ82" s="160"/>
      <c r="BA82" s="160"/>
      <c r="BB82" s="160"/>
      <c r="BC82" s="160"/>
      <c r="BD82" s="161"/>
    </row>
    <row r="83" spans="1:76" s="147" customFormat="1" ht="15" x14ac:dyDescent="0.3">
      <c r="A83" s="639"/>
      <c r="B83" s="640"/>
      <c r="C83" s="635" t="s">
        <v>1368</v>
      </c>
      <c r="D83" s="641"/>
      <c r="E83" s="641"/>
      <c r="F83" s="641"/>
      <c r="G83" s="641"/>
      <c r="H83" s="641"/>
      <c r="I83" s="641"/>
      <c r="J83" s="641"/>
      <c r="K83" s="641"/>
      <c r="L83" s="672" t="str">
        <f>IF(E14="","",E14)</f>
        <v xml:space="preserve"> </v>
      </c>
      <c r="M83" s="641"/>
      <c r="N83" s="641"/>
      <c r="O83" s="641"/>
      <c r="P83" s="641"/>
      <c r="Q83" s="641"/>
      <c r="R83" s="641"/>
      <c r="S83" s="641"/>
      <c r="T83" s="641"/>
      <c r="U83" s="641"/>
      <c r="V83" s="641"/>
      <c r="W83" s="641"/>
      <c r="X83" s="641"/>
      <c r="Y83" s="641"/>
      <c r="Z83" s="641"/>
      <c r="AA83" s="641"/>
      <c r="AB83" s="641"/>
      <c r="AC83" s="641"/>
      <c r="AD83" s="641"/>
      <c r="AE83" s="641"/>
      <c r="AF83" s="641"/>
      <c r="AG83" s="641"/>
      <c r="AH83" s="641"/>
      <c r="AI83" s="635" t="s">
        <v>1370</v>
      </c>
      <c r="AJ83" s="641"/>
      <c r="AK83" s="641"/>
      <c r="AL83" s="641"/>
      <c r="AM83" s="986" t="str">
        <f>IF(E20="","",E20)</f>
        <v xml:space="preserve"> </v>
      </c>
      <c r="AN83" s="987"/>
      <c r="AO83" s="987"/>
      <c r="AP83" s="987"/>
      <c r="AQ83" s="642"/>
      <c r="AS83" s="984"/>
      <c r="AT83" s="985"/>
      <c r="AU83" s="145"/>
      <c r="AV83" s="145"/>
      <c r="AW83" s="145"/>
      <c r="AX83" s="145"/>
      <c r="AY83" s="145"/>
      <c r="AZ83" s="145"/>
      <c r="BA83" s="145"/>
      <c r="BB83" s="145"/>
      <c r="BC83" s="145"/>
      <c r="BD83" s="173"/>
    </row>
    <row r="84" spans="1:76" s="147" customFormat="1" ht="10.9" customHeight="1" x14ac:dyDescent="0.3">
      <c r="A84" s="639"/>
      <c r="B84" s="640"/>
      <c r="C84" s="641"/>
      <c r="D84" s="641"/>
      <c r="E84" s="641"/>
      <c r="F84" s="641"/>
      <c r="G84" s="641"/>
      <c r="H84" s="641"/>
      <c r="I84" s="641"/>
      <c r="J84" s="641"/>
      <c r="K84" s="641"/>
      <c r="L84" s="641"/>
      <c r="M84" s="641"/>
      <c r="N84" s="641"/>
      <c r="O84" s="641"/>
      <c r="P84" s="641"/>
      <c r="Q84" s="641"/>
      <c r="R84" s="641"/>
      <c r="S84" s="641"/>
      <c r="T84" s="641"/>
      <c r="U84" s="641"/>
      <c r="V84" s="641"/>
      <c r="W84" s="641"/>
      <c r="X84" s="641"/>
      <c r="Y84" s="641"/>
      <c r="Z84" s="641"/>
      <c r="AA84" s="641"/>
      <c r="AB84" s="641"/>
      <c r="AC84" s="641"/>
      <c r="AD84" s="641"/>
      <c r="AE84" s="641"/>
      <c r="AF84" s="641"/>
      <c r="AG84" s="641"/>
      <c r="AH84" s="641"/>
      <c r="AI84" s="641"/>
      <c r="AJ84" s="641"/>
      <c r="AK84" s="641"/>
      <c r="AL84" s="641"/>
      <c r="AM84" s="641"/>
      <c r="AN84" s="641"/>
      <c r="AO84" s="641"/>
      <c r="AP84" s="641"/>
      <c r="AQ84" s="642"/>
      <c r="AS84" s="984"/>
      <c r="AT84" s="985"/>
      <c r="AU84" s="145"/>
      <c r="AV84" s="145"/>
      <c r="AW84" s="145"/>
      <c r="AX84" s="145"/>
      <c r="AY84" s="145"/>
      <c r="AZ84" s="145"/>
      <c r="BA84" s="145"/>
      <c r="BB84" s="145"/>
      <c r="BC84" s="145"/>
      <c r="BD84" s="173"/>
    </row>
    <row r="85" spans="1:76" s="147" customFormat="1" ht="29.25" customHeight="1" x14ac:dyDescent="0.3">
      <c r="A85" s="639"/>
      <c r="B85" s="640"/>
      <c r="C85" s="994" t="s">
        <v>58</v>
      </c>
      <c r="D85" s="995"/>
      <c r="E85" s="995"/>
      <c r="F85" s="995"/>
      <c r="G85" s="995"/>
      <c r="H85" s="681"/>
      <c r="I85" s="996" t="s">
        <v>1354</v>
      </c>
      <c r="J85" s="995"/>
      <c r="K85" s="995"/>
      <c r="L85" s="995"/>
      <c r="M85" s="995"/>
      <c r="N85" s="995"/>
      <c r="O85" s="995"/>
      <c r="P85" s="995"/>
      <c r="Q85" s="995"/>
      <c r="R85" s="995"/>
      <c r="S85" s="995"/>
      <c r="T85" s="995"/>
      <c r="U85" s="995"/>
      <c r="V85" s="995"/>
      <c r="W85" s="995"/>
      <c r="X85" s="995"/>
      <c r="Y85" s="995"/>
      <c r="Z85" s="995"/>
      <c r="AA85" s="995"/>
      <c r="AB85" s="995"/>
      <c r="AC85" s="995"/>
      <c r="AD85" s="995"/>
      <c r="AE85" s="995"/>
      <c r="AF85" s="995"/>
      <c r="AG85" s="996" t="s">
        <v>60</v>
      </c>
      <c r="AH85" s="995"/>
      <c r="AI85" s="995"/>
      <c r="AJ85" s="995"/>
      <c r="AK85" s="995"/>
      <c r="AL85" s="995"/>
      <c r="AM85" s="995"/>
      <c r="AN85" s="996" t="s">
        <v>61</v>
      </c>
      <c r="AO85" s="995"/>
      <c r="AP85" s="997"/>
      <c r="AQ85" s="642"/>
      <c r="AS85" s="175" t="s">
        <v>63</v>
      </c>
      <c r="AT85" s="176" t="s">
        <v>64</v>
      </c>
      <c r="AU85" s="176" t="s">
        <v>65</v>
      </c>
      <c r="AV85" s="176" t="s">
        <v>66</v>
      </c>
      <c r="AW85" s="176" t="s">
        <v>67</v>
      </c>
      <c r="AX85" s="176" t="s">
        <v>68</v>
      </c>
      <c r="AY85" s="176" t="s">
        <v>69</v>
      </c>
      <c r="AZ85" s="176" t="s">
        <v>70</v>
      </c>
      <c r="BA85" s="176" t="s">
        <v>71</v>
      </c>
      <c r="BB85" s="176" t="s">
        <v>72</v>
      </c>
      <c r="BC85" s="176" t="s">
        <v>73</v>
      </c>
      <c r="BD85" s="177" t="s">
        <v>74</v>
      </c>
    </row>
    <row r="86" spans="1:76" s="147" customFormat="1" ht="10.9" customHeight="1" x14ac:dyDescent="0.3">
      <c r="A86" s="639"/>
      <c r="B86" s="640"/>
      <c r="C86" s="641"/>
      <c r="D86" s="641"/>
      <c r="E86" s="641"/>
      <c r="F86" s="641"/>
      <c r="G86" s="641"/>
      <c r="H86" s="641"/>
      <c r="I86" s="641"/>
      <c r="J86" s="641"/>
      <c r="K86" s="641"/>
      <c r="L86" s="641"/>
      <c r="M86" s="641"/>
      <c r="N86" s="641"/>
      <c r="O86" s="641"/>
      <c r="P86" s="641"/>
      <c r="Q86" s="641"/>
      <c r="R86" s="641"/>
      <c r="S86" s="641"/>
      <c r="T86" s="641"/>
      <c r="U86" s="641"/>
      <c r="V86" s="641"/>
      <c r="W86" s="641"/>
      <c r="X86" s="641"/>
      <c r="Y86" s="641"/>
      <c r="Z86" s="641"/>
      <c r="AA86" s="641"/>
      <c r="AB86" s="641"/>
      <c r="AC86" s="641"/>
      <c r="AD86" s="641"/>
      <c r="AE86" s="641"/>
      <c r="AF86" s="641"/>
      <c r="AG86" s="641"/>
      <c r="AH86" s="641"/>
      <c r="AI86" s="641"/>
      <c r="AJ86" s="641"/>
      <c r="AK86" s="641"/>
      <c r="AL86" s="641"/>
      <c r="AM86" s="641"/>
      <c r="AN86" s="641"/>
      <c r="AO86" s="641"/>
      <c r="AP86" s="641"/>
      <c r="AQ86" s="642"/>
      <c r="AS86" s="178"/>
      <c r="AT86" s="160"/>
      <c r="AU86" s="160"/>
      <c r="AV86" s="160"/>
      <c r="AW86" s="160"/>
      <c r="AX86" s="160"/>
      <c r="AY86" s="160"/>
      <c r="AZ86" s="160"/>
      <c r="BA86" s="160"/>
      <c r="BB86" s="160"/>
      <c r="BC86" s="160"/>
      <c r="BD86" s="161"/>
    </row>
    <row r="87" spans="1:76" s="172" customFormat="1" ht="32.450000000000003" customHeight="1" x14ac:dyDescent="0.3">
      <c r="A87" s="674"/>
      <c r="B87" s="675"/>
      <c r="C87" s="682" t="s">
        <v>1379</v>
      </c>
      <c r="D87" s="683"/>
      <c r="E87" s="683"/>
      <c r="F87" s="683"/>
      <c r="G87" s="683"/>
      <c r="H87" s="683"/>
      <c r="I87" s="683"/>
      <c r="J87" s="683"/>
      <c r="K87" s="683"/>
      <c r="L87" s="683"/>
      <c r="M87" s="683"/>
      <c r="N87" s="683"/>
      <c r="O87" s="683"/>
      <c r="P87" s="683"/>
      <c r="Q87" s="683"/>
      <c r="R87" s="683"/>
      <c r="S87" s="683"/>
      <c r="T87" s="683"/>
      <c r="U87" s="683"/>
      <c r="V87" s="683"/>
      <c r="W87" s="683"/>
      <c r="X87" s="683"/>
      <c r="Y87" s="683"/>
      <c r="Z87" s="683"/>
      <c r="AA87" s="683"/>
      <c r="AB87" s="683"/>
      <c r="AC87" s="683"/>
      <c r="AD87" s="683"/>
      <c r="AE87" s="683"/>
      <c r="AF87" s="683"/>
      <c r="AG87" s="998">
        <f>ROUND(AG88,2)</f>
        <v>0</v>
      </c>
      <c r="AH87" s="998"/>
      <c r="AI87" s="998"/>
      <c r="AJ87" s="998"/>
      <c r="AK87" s="998"/>
      <c r="AL87" s="998"/>
      <c r="AM87" s="998"/>
      <c r="AN87" s="999">
        <f>SUM(AG87,AT87)</f>
        <v>0</v>
      </c>
      <c r="AO87" s="999"/>
      <c r="AP87" s="999"/>
      <c r="AQ87" s="678"/>
      <c r="AS87" s="179">
        <f>ROUND(AS88,2)</f>
        <v>0</v>
      </c>
      <c r="AT87" s="180">
        <f>ROUND(SUM(AV87:AW87),2)</f>
        <v>0</v>
      </c>
      <c r="AU87" s="181">
        <f>ROUND(AU88,5)</f>
        <v>124.51174</v>
      </c>
      <c r="AV87" s="180">
        <f>ROUND(AZ87*L31,2)</f>
        <v>0</v>
      </c>
      <c r="AW87" s="180">
        <f>ROUND(BA87*L32,2)</f>
        <v>0</v>
      </c>
      <c r="AX87" s="180">
        <f>ROUND(BB87*L31,2)</f>
        <v>0</v>
      </c>
      <c r="AY87" s="180">
        <f>ROUND(BC87*L32,2)</f>
        <v>0</v>
      </c>
      <c r="AZ87" s="180">
        <f>ROUND(AZ88,2)</f>
        <v>0</v>
      </c>
      <c r="BA87" s="180">
        <f>ROUND(BA88,2)</f>
        <v>0</v>
      </c>
      <c r="BB87" s="180">
        <f>ROUND(BB88,2)</f>
        <v>0</v>
      </c>
      <c r="BC87" s="180">
        <f>ROUND(BC88,2)</f>
        <v>0</v>
      </c>
      <c r="BD87" s="182">
        <f>ROUND(BD88,2)</f>
        <v>0</v>
      </c>
      <c r="BS87" s="183" t="s">
        <v>76</v>
      </c>
      <c r="BT87" s="183" t="s">
        <v>77</v>
      </c>
      <c r="BU87" s="184" t="s">
        <v>78</v>
      </c>
      <c r="BV87" s="183" t="s">
        <v>79</v>
      </c>
      <c r="BW87" s="183" t="s">
        <v>1380</v>
      </c>
      <c r="BX87" s="183" t="s">
        <v>80</v>
      </c>
    </row>
    <row r="88" spans="1:76" s="186" customFormat="1" ht="30.75" customHeight="1" x14ac:dyDescent="0.3">
      <c r="A88" s="684" t="s">
        <v>1348</v>
      </c>
      <c r="B88" s="685"/>
      <c r="C88" s="686"/>
      <c r="D88" s="1001" t="s">
        <v>1381</v>
      </c>
      <c r="E88" s="1002"/>
      <c r="F88" s="1002"/>
      <c r="G88" s="1002"/>
      <c r="H88" s="1002"/>
      <c r="I88" s="687"/>
      <c r="J88" s="1001" t="s">
        <v>1382</v>
      </c>
      <c r="K88" s="1002"/>
      <c r="L88" s="1002"/>
      <c r="M88" s="1002"/>
      <c r="N88" s="1002"/>
      <c r="O88" s="1002"/>
      <c r="P88" s="1002"/>
      <c r="Q88" s="1002"/>
      <c r="R88" s="1002"/>
      <c r="S88" s="1002"/>
      <c r="T88" s="1002"/>
      <c r="U88" s="1002"/>
      <c r="V88" s="1002"/>
      <c r="W88" s="1002"/>
      <c r="X88" s="1002"/>
      <c r="Y88" s="1002"/>
      <c r="Z88" s="1002"/>
      <c r="AA88" s="1002"/>
      <c r="AB88" s="1002"/>
      <c r="AC88" s="1002"/>
      <c r="AD88" s="1002"/>
      <c r="AE88" s="1002"/>
      <c r="AF88" s="1002"/>
      <c r="AG88" s="1003">
        <f>'D.1.4 UT_ROZPOČET'!M30</f>
        <v>0</v>
      </c>
      <c r="AH88" s="1002"/>
      <c r="AI88" s="1002"/>
      <c r="AJ88" s="1002"/>
      <c r="AK88" s="1002"/>
      <c r="AL88" s="1002"/>
      <c r="AM88" s="1002"/>
      <c r="AN88" s="1003">
        <f>SUM(AG88,AT88)</f>
        <v>0</v>
      </c>
      <c r="AO88" s="1002"/>
      <c r="AP88" s="1002"/>
      <c r="AQ88" s="688"/>
      <c r="AS88" s="187">
        <f>'D.1.4 UT_ROZPOČET'!M28</f>
        <v>0</v>
      </c>
      <c r="AT88" s="188">
        <f>ROUND(SUM(AV88:AW88),2)</f>
        <v>0</v>
      </c>
      <c r="AU88" s="189">
        <f>'D.1.4 UT_ROZPOČET'!V118</f>
        <v>124.51174</v>
      </c>
      <c r="AV88" s="188">
        <f>'D.1.4 UT_ROZPOČET'!M32</f>
        <v>0</v>
      </c>
      <c r="AW88" s="188">
        <f>'D.1.4 UT_ROZPOČET'!M33</f>
        <v>0</v>
      </c>
      <c r="AX88" s="188">
        <f>'D.1.4 UT_ROZPOČET'!M34</f>
        <v>0</v>
      </c>
      <c r="AY88" s="188">
        <f>'D.1.4 UT_ROZPOČET'!M35</f>
        <v>0</v>
      </c>
      <c r="AZ88" s="188">
        <f>'D.1.4 UT_ROZPOČET'!H32</f>
        <v>0</v>
      </c>
      <c r="BA88" s="188">
        <f>'D.1.4 UT_ROZPOČET'!H33</f>
        <v>0</v>
      </c>
      <c r="BB88" s="188">
        <f>'D.1.4 UT_ROZPOČET'!H34</f>
        <v>0</v>
      </c>
      <c r="BC88" s="188">
        <f>'D.1.4 UT_ROZPOČET'!H35</f>
        <v>0</v>
      </c>
      <c r="BD88" s="190">
        <f>'D.1.4 UT_ROZPOČET'!H36</f>
        <v>0</v>
      </c>
      <c r="BT88" s="191" t="s">
        <v>9</v>
      </c>
      <c r="BV88" s="191" t="s">
        <v>79</v>
      </c>
      <c r="BW88" s="191" t="s">
        <v>1383</v>
      </c>
      <c r="BX88" s="191" t="s">
        <v>1380</v>
      </c>
    </row>
    <row r="89" spans="1:76" x14ac:dyDescent="0.3">
      <c r="B89" s="630"/>
      <c r="C89" s="632"/>
      <c r="D89" s="632"/>
      <c r="E89" s="632"/>
      <c r="F89" s="632"/>
      <c r="G89" s="632"/>
      <c r="H89" s="632"/>
      <c r="I89" s="632"/>
      <c r="J89" s="632"/>
      <c r="K89" s="632"/>
      <c r="L89" s="632"/>
      <c r="M89" s="632"/>
      <c r="N89" s="632"/>
      <c r="O89" s="632"/>
      <c r="P89" s="632"/>
      <c r="Q89" s="632"/>
      <c r="R89" s="632"/>
      <c r="S89" s="632"/>
      <c r="T89" s="632"/>
      <c r="U89" s="632"/>
      <c r="V89" s="632"/>
      <c r="W89" s="632"/>
      <c r="X89" s="632"/>
      <c r="Y89" s="632"/>
      <c r="Z89" s="632"/>
      <c r="AA89" s="632"/>
      <c r="AB89" s="632"/>
      <c r="AC89" s="632"/>
      <c r="AD89" s="632"/>
      <c r="AE89" s="632"/>
      <c r="AF89" s="632"/>
      <c r="AG89" s="632"/>
      <c r="AH89" s="632"/>
      <c r="AI89" s="632"/>
      <c r="AJ89" s="632"/>
      <c r="AK89" s="632"/>
      <c r="AL89" s="632"/>
      <c r="AM89" s="632"/>
      <c r="AN89" s="632"/>
      <c r="AO89" s="632"/>
      <c r="AP89" s="632"/>
      <c r="AQ89" s="631"/>
    </row>
    <row r="90" spans="1:76" s="147" customFormat="1" ht="30" customHeight="1" x14ac:dyDescent="0.3">
      <c r="A90" s="639"/>
      <c r="B90" s="640"/>
      <c r="C90" s="682"/>
      <c r="D90" s="641"/>
      <c r="E90" s="641"/>
      <c r="F90" s="641"/>
      <c r="G90" s="641"/>
      <c r="H90" s="641"/>
      <c r="I90" s="641"/>
      <c r="J90" s="641"/>
      <c r="K90" s="641"/>
      <c r="L90" s="641"/>
      <c r="M90" s="641"/>
      <c r="N90" s="641"/>
      <c r="O90" s="641"/>
      <c r="P90" s="641"/>
      <c r="Q90" s="641"/>
      <c r="R90" s="641"/>
      <c r="S90" s="641"/>
      <c r="T90" s="641"/>
      <c r="U90" s="641"/>
      <c r="V90" s="641"/>
      <c r="W90" s="641"/>
      <c r="X90" s="641"/>
      <c r="Y90" s="641"/>
      <c r="Z90" s="641"/>
      <c r="AA90" s="641"/>
      <c r="AB90" s="641"/>
      <c r="AC90" s="641"/>
      <c r="AD90" s="641"/>
      <c r="AE90" s="641"/>
      <c r="AF90" s="641"/>
      <c r="AG90" s="999"/>
      <c r="AH90" s="987"/>
      <c r="AI90" s="987"/>
      <c r="AJ90" s="987"/>
      <c r="AK90" s="987"/>
      <c r="AL90" s="987"/>
      <c r="AM90" s="987"/>
      <c r="AN90" s="999"/>
      <c r="AO90" s="987"/>
      <c r="AP90" s="987"/>
      <c r="AQ90" s="642"/>
      <c r="AS90" s="175" t="s">
        <v>1384</v>
      </c>
      <c r="AT90" s="176" t="s">
        <v>1385</v>
      </c>
      <c r="AU90" s="176" t="s">
        <v>47</v>
      </c>
      <c r="AV90" s="177" t="s">
        <v>64</v>
      </c>
    </row>
    <row r="91" spans="1:76" s="147" customFormat="1" ht="10.9" customHeight="1" x14ac:dyDescent="0.3">
      <c r="A91" s="639"/>
      <c r="B91" s="640"/>
      <c r="C91" s="641"/>
      <c r="D91" s="641"/>
      <c r="E91" s="641"/>
      <c r="F91" s="641"/>
      <c r="G91" s="641"/>
      <c r="H91" s="641"/>
      <c r="I91" s="641"/>
      <c r="J91" s="641"/>
      <c r="K91" s="641"/>
      <c r="L91" s="641"/>
      <c r="M91" s="641"/>
      <c r="N91" s="641"/>
      <c r="O91" s="641"/>
      <c r="P91" s="641"/>
      <c r="Q91" s="641"/>
      <c r="R91" s="641"/>
      <c r="S91" s="641"/>
      <c r="T91" s="641"/>
      <c r="U91" s="641"/>
      <c r="V91" s="641"/>
      <c r="W91" s="641"/>
      <c r="X91" s="641"/>
      <c r="Y91" s="641"/>
      <c r="Z91" s="641"/>
      <c r="AA91" s="641"/>
      <c r="AB91" s="641"/>
      <c r="AC91" s="641"/>
      <c r="AD91" s="641"/>
      <c r="AE91" s="641"/>
      <c r="AF91" s="641"/>
      <c r="AG91" s="641"/>
      <c r="AH91" s="641"/>
      <c r="AI91" s="641"/>
      <c r="AJ91" s="641"/>
      <c r="AK91" s="641"/>
      <c r="AL91" s="641"/>
      <c r="AM91" s="641"/>
      <c r="AN91" s="641"/>
      <c r="AO91" s="641"/>
      <c r="AP91" s="641"/>
      <c r="AQ91" s="642"/>
      <c r="AS91" s="192"/>
      <c r="AT91" s="162"/>
      <c r="AU91" s="162"/>
      <c r="AV91" s="163"/>
    </row>
    <row r="92" spans="1:76" s="147" customFormat="1" ht="30" customHeight="1" x14ac:dyDescent="0.3">
      <c r="A92" s="639"/>
      <c r="B92" s="640"/>
      <c r="C92" s="689" t="s">
        <v>2202</v>
      </c>
      <c r="D92" s="690"/>
      <c r="E92" s="690"/>
      <c r="F92" s="690"/>
      <c r="G92" s="690"/>
      <c r="H92" s="690"/>
      <c r="I92" s="690"/>
      <c r="J92" s="690"/>
      <c r="K92" s="690"/>
      <c r="L92" s="690"/>
      <c r="M92" s="690"/>
      <c r="N92" s="690"/>
      <c r="O92" s="690"/>
      <c r="P92" s="690"/>
      <c r="Q92" s="690"/>
      <c r="R92" s="690"/>
      <c r="S92" s="690"/>
      <c r="T92" s="690"/>
      <c r="U92" s="690"/>
      <c r="V92" s="690"/>
      <c r="W92" s="690"/>
      <c r="X92" s="690"/>
      <c r="Y92" s="690"/>
      <c r="Z92" s="690"/>
      <c r="AA92" s="690"/>
      <c r="AB92" s="690"/>
      <c r="AC92" s="690"/>
      <c r="AD92" s="690"/>
      <c r="AE92" s="690"/>
      <c r="AF92" s="690"/>
      <c r="AG92" s="1000">
        <f>ROUND(AG87+AG90,2)</f>
        <v>0</v>
      </c>
      <c r="AH92" s="1000"/>
      <c r="AI92" s="1000"/>
      <c r="AJ92" s="1000"/>
      <c r="AK92" s="1000"/>
      <c r="AL92" s="1000"/>
      <c r="AM92" s="1000"/>
      <c r="AN92" s="1000">
        <f>AN87+AN90</f>
        <v>0</v>
      </c>
      <c r="AO92" s="1000"/>
      <c r="AP92" s="1000"/>
      <c r="AQ92" s="642"/>
    </row>
    <row r="93" spans="1:76" s="147" customFormat="1" ht="6.95" customHeight="1" x14ac:dyDescent="0.3">
      <c r="A93" s="639"/>
      <c r="B93" s="664"/>
      <c r="C93" s="665"/>
      <c r="D93" s="665"/>
      <c r="E93" s="665"/>
      <c r="F93" s="665"/>
      <c r="G93" s="665"/>
      <c r="H93" s="665"/>
      <c r="I93" s="665"/>
      <c r="J93" s="665"/>
      <c r="K93" s="665"/>
      <c r="L93" s="665"/>
      <c r="M93" s="665"/>
      <c r="N93" s="665"/>
      <c r="O93" s="665"/>
      <c r="P93" s="665"/>
      <c r="Q93" s="665"/>
      <c r="R93" s="665"/>
      <c r="S93" s="665"/>
      <c r="T93" s="665"/>
      <c r="U93" s="665"/>
      <c r="V93" s="665"/>
      <c r="W93" s="665"/>
      <c r="X93" s="665"/>
      <c r="Y93" s="665"/>
      <c r="Z93" s="665"/>
      <c r="AA93" s="665"/>
      <c r="AB93" s="665"/>
      <c r="AC93" s="665"/>
      <c r="AD93" s="665"/>
      <c r="AE93" s="665"/>
      <c r="AF93" s="665"/>
      <c r="AG93" s="665"/>
      <c r="AH93" s="665"/>
      <c r="AI93" s="665"/>
      <c r="AJ93" s="665"/>
      <c r="AK93" s="665"/>
      <c r="AL93" s="665"/>
      <c r="AM93" s="665"/>
      <c r="AN93" s="665"/>
      <c r="AO93" s="665"/>
      <c r="AP93" s="665"/>
      <c r="AQ93" s="666"/>
    </row>
  </sheetData>
  <sheetProtection password="DE3D" sheet="1" objects="1" scenarios="1"/>
  <mergeCells count="45">
    <mergeCell ref="AG92:AM92"/>
    <mergeCell ref="AN92:AP92"/>
    <mergeCell ref="D88:H88"/>
    <mergeCell ref="J88:AF88"/>
    <mergeCell ref="AG88:AM88"/>
    <mergeCell ref="AN88:AP88"/>
    <mergeCell ref="AG90:AM90"/>
    <mergeCell ref="AN90:AP90"/>
    <mergeCell ref="C85:G85"/>
    <mergeCell ref="I85:AF85"/>
    <mergeCell ref="AG85:AM85"/>
    <mergeCell ref="AN85:AP85"/>
    <mergeCell ref="AG87:AM87"/>
    <mergeCell ref="AN87:AP87"/>
    <mergeCell ref="AS82:AT84"/>
    <mergeCell ref="AM83:AP83"/>
    <mergeCell ref="L34:O34"/>
    <mergeCell ref="W34:AE34"/>
    <mergeCell ref="AK34:AO34"/>
    <mergeCell ref="L35:O35"/>
    <mergeCell ref="W35:AE35"/>
    <mergeCell ref="AK35:AO35"/>
    <mergeCell ref="X37:AB37"/>
    <mergeCell ref="AK37:AO37"/>
    <mergeCell ref="C76:AP76"/>
    <mergeCell ref="L78:AO78"/>
    <mergeCell ref="AM82:AP82"/>
    <mergeCell ref="L32:O32"/>
    <mergeCell ref="W32:AE32"/>
    <mergeCell ref="AK32:AO32"/>
    <mergeCell ref="L33:O33"/>
    <mergeCell ref="W33:AE33"/>
    <mergeCell ref="AK33:AO33"/>
    <mergeCell ref="AK26:AO26"/>
    <mergeCell ref="AK27:AO27"/>
    <mergeCell ref="AK29:AO29"/>
    <mergeCell ref="L31:O31"/>
    <mergeCell ref="W31:AE31"/>
    <mergeCell ref="AK31:AO31"/>
    <mergeCell ref="E23:AN23"/>
    <mergeCell ref="C2:AP2"/>
    <mergeCell ref="AR2:BE2"/>
    <mergeCell ref="C4:AP4"/>
    <mergeCell ref="K5:AO5"/>
    <mergeCell ref="K6:AO6"/>
  </mergeCells>
  <hyperlinks>
    <hyperlink ref="K1:S1" location="C2" tooltip="Souhrnný list stavby" display="1) Souhrnný list stavby"/>
    <hyperlink ref="W1:AF1" location="C87" tooltip="Rekapitulace objektů" display="2) Rekapitulace objektů"/>
    <hyperlink ref="A88" location="'souchrudimUT - D.1.4 UT  ...'!C2" tooltip="souchrudimUT - D.1.4 UT  ..." display="/"/>
  </hyperlinks>
  <pageMargins left="0.59055118110236227" right="0.59055118110236227" top="0.51181102362204722" bottom="0.47244094488188981" header="0" footer="0"/>
  <pageSetup paperSize="9" scale="95" fitToHeight="100" orientation="portrait" blackAndWhite="1" errors="blank"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BM180"/>
  <sheetViews>
    <sheetView showGridLines="0" view="pageBreakPreview" zoomScale="115" zoomScaleSheetLayoutView="115" workbookViewId="0">
      <pane ySplit="1" topLeftCell="A109" activePane="bottomLeft" state="frozen"/>
      <selection pane="bottomLeft" activeCell="L122" sqref="L122:M122"/>
    </sheetView>
  </sheetViews>
  <sheetFormatPr defaultRowHeight="13.5" x14ac:dyDescent="0.3"/>
  <cols>
    <col min="1" max="1" width="8.33203125" style="626" customWidth="1"/>
    <col min="2" max="2" width="1.6640625" style="626" customWidth="1"/>
    <col min="3" max="3" width="4.1640625" style="626" customWidth="1"/>
    <col min="4" max="4" width="4.33203125" style="626" customWidth="1"/>
    <col min="5" max="5" width="17.1640625" style="626" customWidth="1"/>
    <col min="6" max="7" width="11.1640625" style="626" customWidth="1"/>
    <col min="8" max="8" width="12.5" style="626" customWidth="1"/>
    <col min="9" max="9" width="7" style="626" customWidth="1"/>
    <col min="10" max="10" width="5.1640625" style="626" customWidth="1"/>
    <col min="11" max="11" width="11.5" style="626" customWidth="1"/>
    <col min="12" max="12" width="12" style="626" customWidth="1"/>
    <col min="13" max="14" width="6" style="626" customWidth="1"/>
    <col min="15" max="15" width="2" style="626" customWidth="1"/>
    <col min="16" max="16" width="12.5" style="626" customWidth="1"/>
    <col min="17" max="17" width="4.1640625" style="626" customWidth="1"/>
    <col min="18" max="18" width="10.83203125" style="691" customWidth="1"/>
    <col min="19" max="19" width="29.6640625" style="129" hidden="1" customWidth="1"/>
    <col min="20" max="20" width="16.33203125" style="129" hidden="1" customWidth="1"/>
    <col min="21" max="21" width="12.33203125" style="129" hidden="1" customWidth="1"/>
    <col min="22" max="22" width="16.33203125" style="129" hidden="1" customWidth="1"/>
    <col min="23" max="23" width="12.1640625" style="129" hidden="1" customWidth="1"/>
    <col min="24" max="24" width="15" style="129" hidden="1" customWidth="1"/>
    <col min="25" max="25" width="11" style="129" hidden="1" customWidth="1"/>
    <col min="26" max="26" width="15" style="129" hidden="1" customWidth="1"/>
    <col min="27" max="27" width="16.33203125" style="129" hidden="1" customWidth="1"/>
    <col min="28" max="28" width="11" style="129" customWidth="1"/>
    <col min="29" max="29" width="15" style="129" customWidth="1"/>
    <col min="30" max="30" width="16.33203125" style="129" customWidth="1"/>
    <col min="31" max="42" width="9.33203125" style="129"/>
    <col min="43" max="63" width="9.33203125" style="129" hidden="1" customWidth="1"/>
    <col min="64" max="256" width="9.33203125" style="129"/>
    <col min="257" max="257" width="8.33203125" style="129" customWidth="1"/>
    <col min="258" max="258" width="1.6640625" style="129" customWidth="1"/>
    <col min="259" max="259" width="4.1640625" style="129" customWidth="1"/>
    <col min="260" max="260" width="4.33203125" style="129" customWidth="1"/>
    <col min="261" max="261" width="17.1640625" style="129" customWidth="1"/>
    <col min="262" max="263" width="11.1640625" style="129" customWidth="1"/>
    <col min="264" max="264" width="12.5" style="129" customWidth="1"/>
    <col min="265" max="265" width="7" style="129" customWidth="1"/>
    <col min="266" max="266" width="5.1640625" style="129" customWidth="1"/>
    <col min="267" max="267" width="11.5" style="129" customWidth="1"/>
    <col min="268" max="268" width="12" style="129" customWidth="1"/>
    <col min="269" max="270" width="6" style="129" customWidth="1"/>
    <col min="271" max="271" width="2" style="129" customWidth="1"/>
    <col min="272" max="272" width="12.5" style="129" customWidth="1"/>
    <col min="273" max="273" width="4.1640625" style="129" customWidth="1"/>
    <col min="274" max="274" width="10.83203125" style="129" customWidth="1"/>
    <col min="275" max="283" width="0" style="129" hidden="1" customWidth="1"/>
    <col min="284" max="284" width="11" style="129" customWidth="1"/>
    <col min="285" max="285" width="15" style="129" customWidth="1"/>
    <col min="286" max="286" width="16.33203125" style="129" customWidth="1"/>
    <col min="287" max="298" width="9.33203125" style="129"/>
    <col min="299" max="319" width="0" style="129" hidden="1" customWidth="1"/>
    <col min="320" max="512" width="9.33203125" style="129"/>
    <col min="513" max="513" width="8.33203125" style="129" customWidth="1"/>
    <col min="514" max="514" width="1.6640625" style="129" customWidth="1"/>
    <col min="515" max="515" width="4.1640625" style="129" customWidth="1"/>
    <col min="516" max="516" width="4.33203125" style="129" customWidth="1"/>
    <col min="517" max="517" width="17.1640625" style="129" customWidth="1"/>
    <col min="518" max="519" width="11.1640625" style="129" customWidth="1"/>
    <col min="520" max="520" width="12.5" style="129" customWidth="1"/>
    <col min="521" max="521" width="7" style="129" customWidth="1"/>
    <col min="522" max="522" width="5.1640625" style="129" customWidth="1"/>
    <col min="523" max="523" width="11.5" style="129" customWidth="1"/>
    <col min="524" max="524" width="12" style="129" customWidth="1"/>
    <col min="525" max="526" width="6" style="129" customWidth="1"/>
    <col min="527" max="527" width="2" style="129" customWidth="1"/>
    <col min="528" max="528" width="12.5" style="129" customWidth="1"/>
    <col min="529" max="529" width="4.1640625" style="129" customWidth="1"/>
    <col min="530" max="530" width="10.83203125" style="129" customWidth="1"/>
    <col min="531" max="539" width="0" style="129" hidden="1" customWidth="1"/>
    <col min="540" max="540" width="11" style="129" customWidth="1"/>
    <col min="541" max="541" width="15" style="129" customWidth="1"/>
    <col min="542" max="542" width="16.33203125" style="129" customWidth="1"/>
    <col min="543" max="554" width="9.33203125" style="129"/>
    <col min="555" max="575" width="0" style="129" hidden="1" customWidth="1"/>
    <col min="576" max="768" width="9.33203125" style="129"/>
    <col min="769" max="769" width="8.33203125" style="129" customWidth="1"/>
    <col min="770" max="770" width="1.6640625" style="129" customWidth="1"/>
    <col min="771" max="771" width="4.1640625" style="129" customWidth="1"/>
    <col min="772" max="772" width="4.33203125" style="129" customWidth="1"/>
    <col min="773" max="773" width="17.1640625" style="129" customWidth="1"/>
    <col min="774" max="775" width="11.1640625" style="129" customWidth="1"/>
    <col min="776" max="776" width="12.5" style="129" customWidth="1"/>
    <col min="777" max="777" width="7" style="129" customWidth="1"/>
    <col min="778" max="778" width="5.1640625" style="129" customWidth="1"/>
    <col min="779" max="779" width="11.5" style="129" customWidth="1"/>
    <col min="780" max="780" width="12" style="129" customWidth="1"/>
    <col min="781" max="782" width="6" style="129" customWidth="1"/>
    <col min="783" max="783" width="2" style="129" customWidth="1"/>
    <col min="784" max="784" width="12.5" style="129" customWidth="1"/>
    <col min="785" max="785" width="4.1640625" style="129" customWidth="1"/>
    <col min="786" max="786" width="10.83203125" style="129" customWidth="1"/>
    <col min="787" max="795" width="0" style="129" hidden="1" customWidth="1"/>
    <col min="796" max="796" width="11" style="129" customWidth="1"/>
    <col min="797" max="797" width="15" style="129" customWidth="1"/>
    <col min="798" max="798" width="16.33203125" style="129" customWidth="1"/>
    <col min="799" max="810" width="9.33203125" style="129"/>
    <col min="811" max="831" width="0" style="129" hidden="1" customWidth="1"/>
    <col min="832" max="1024" width="9.33203125" style="129"/>
    <col min="1025" max="1025" width="8.33203125" style="129" customWidth="1"/>
    <col min="1026" max="1026" width="1.6640625" style="129" customWidth="1"/>
    <col min="1027" max="1027" width="4.1640625" style="129" customWidth="1"/>
    <col min="1028" max="1028" width="4.33203125" style="129" customWidth="1"/>
    <col min="1029" max="1029" width="17.1640625" style="129" customWidth="1"/>
    <col min="1030" max="1031" width="11.1640625" style="129" customWidth="1"/>
    <col min="1032" max="1032" width="12.5" style="129" customWidth="1"/>
    <col min="1033" max="1033" width="7" style="129" customWidth="1"/>
    <col min="1034" max="1034" width="5.1640625" style="129" customWidth="1"/>
    <col min="1035" max="1035" width="11.5" style="129" customWidth="1"/>
    <col min="1036" max="1036" width="12" style="129" customWidth="1"/>
    <col min="1037" max="1038" width="6" style="129" customWidth="1"/>
    <col min="1039" max="1039" width="2" style="129" customWidth="1"/>
    <col min="1040" max="1040" width="12.5" style="129" customWidth="1"/>
    <col min="1041" max="1041" width="4.1640625" style="129" customWidth="1"/>
    <col min="1042" max="1042" width="10.83203125" style="129" customWidth="1"/>
    <col min="1043" max="1051" width="0" style="129" hidden="1" customWidth="1"/>
    <col min="1052" max="1052" width="11" style="129" customWidth="1"/>
    <col min="1053" max="1053" width="15" style="129" customWidth="1"/>
    <col min="1054" max="1054" width="16.33203125" style="129" customWidth="1"/>
    <col min="1055" max="1066" width="9.33203125" style="129"/>
    <col min="1067" max="1087" width="0" style="129" hidden="1" customWidth="1"/>
    <col min="1088" max="1280" width="9.33203125" style="129"/>
    <col min="1281" max="1281" width="8.33203125" style="129" customWidth="1"/>
    <col min="1282" max="1282" width="1.6640625" style="129" customWidth="1"/>
    <col min="1283" max="1283" width="4.1640625" style="129" customWidth="1"/>
    <col min="1284" max="1284" width="4.33203125" style="129" customWidth="1"/>
    <col min="1285" max="1285" width="17.1640625" style="129" customWidth="1"/>
    <col min="1286" max="1287" width="11.1640625" style="129" customWidth="1"/>
    <col min="1288" max="1288" width="12.5" style="129" customWidth="1"/>
    <col min="1289" max="1289" width="7" style="129" customWidth="1"/>
    <col min="1290" max="1290" width="5.1640625" style="129" customWidth="1"/>
    <col min="1291" max="1291" width="11.5" style="129" customWidth="1"/>
    <col min="1292" max="1292" width="12" style="129" customWidth="1"/>
    <col min="1293" max="1294" width="6" style="129" customWidth="1"/>
    <col min="1295" max="1295" width="2" style="129" customWidth="1"/>
    <col min="1296" max="1296" width="12.5" style="129" customWidth="1"/>
    <col min="1297" max="1297" width="4.1640625" style="129" customWidth="1"/>
    <col min="1298" max="1298" width="10.83203125" style="129" customWidth="1"/>
    <col min="1299" max="1307" width="0" style="129" hidden="1" customWidth="1"/>
    <col min="1308" max="1308" width="11" style="129" customWidth="1"/>
    <col min="1309" max="1309" width="15" style="129" customWidth="1"/>
    <col min="1310" max="1310" width="16.33203125" style="129" customWidth="1"/>
    <col min="1311" max="1322" width="9.33203125" style="129"/>
    <col min="1323" max="1343" width="0" style="129" hidden="1" customWidth="1"/>
    <col min="1344" max="1536" width="9.33203125" style="129"/>
    <col min="1537" max="1537" width="8.33203125" style="129" customWidth="1"/>
    <col min="1538" max="1538" width="1.6640625" style="129" customWidth="1"/>
    <col min="1539" max="1539" width="4.1640625" style="129" customWidth="1"/>
    <col min="1540" max="1540" width="4.33203125" style="129" customWidth="1"/>
    <col min="1541" max="1541" width="17.1640625" style="129" customWidth="1"/>
    <col min="1542" max="1543" width="11.1640625" style="129" customWidth="1"/>
    <col min="1544" max="1544" width="12.5" style="129" customWidth="1"/>
    <col min="1545" max="1545" width="7" style="129" customWidth="1"/>
    <col min="1546" max="1546" width="5.1640625" style="129" customWidth="1"/>
    <col min="1547" max="1547" width="11.5" style="129" customWidth="1"/>
    <col min="1548" max="1548" width="12" style="129" customWidth="1"/>
    <col min="1549" max="1550" width="6" style="129" customWidth="1"/>
    <col min="1551" max="1551" width="2" style="129" customWidth="1"/>
    <col min="1552" max="1552" width="12.5" style="129" customWidth="1"/>
    <col min="1553" max="1553" width="4.1640625" style="129" customWidth="1"/>
    <col min="1554" max="1554" width="10.83203125" style="129" customWidth="1"/>
    <col min="1555" max="1563" width="0" style="129" hidden="1" customWidth="1"/>
    <col min="1564" max="1564" width="11" style="129" customWidth="1"/>
    <col min="1565" max="1565" width="15" style="129" customWidth="1"/>
    <col min="1566" max="1566" width="16.33203125" style="129" customWidth="1"/>
    <col min="1567" max="1578" width="9.33203125" style="129"/>
    <col min="1579" max="1599" width="0" style="129" hidden="1" customWidth="1"/>
    <col min="1600" max="1792" width="9.33203125" style="129"/>
    <col min="1793" max="1793" width="8.33203125" style="129" customWidth="1"/>
    <col min="1794" max="1794" width="1.6640625" style="129" customWidth="1"/>
    <col min="1795" max="1795" width="4.1640625" style="129" customWidth="1"/>
    <col min="1796" max="1796" width="4.33203125" style="129" customWidth="1"/>
    <col min="1797" max="1797" width="17.1640625" style="129" customWidth="1"/>
    <col min="1798" max="1799" width="11.1640625" style="129" customWidth="1"/>
    <col min="1800" max="1800" width="12.5" style="129" customWidth="1"/>
    <col min="1801" max="1801" width="7" style="129" customWidth="1"/>
    <col min="1802" max="1802" width="5.1640625" style="129" customWidth="1"/>
    <col min="1803" max="1803" width="11.5" style="129" customWidth="1"/>
    <col min="1804" max="1804" width="12" style="129" customWidth="1"/>
    <col min="1805" max="1806" width="6" style="129" customWidth="1"/>
    <col min="1807" max="1807" width="2" style="129" customWidth="1"/>
    <col min="1808" max="1808" width="12.5" style="129" customWidth="1"/>
    <col min="1809" max="1809" width="4.1640625" style="129" customWidth="1"/>
    <col min="1810" max="1810" width="10.83203125" style="129" customWidth="1"/>
    <col min="1811" max="1819" width="0" style="129" hidden="1" customWidth="1"/>
    <col min="1820" max="1820" width="11" style="129" customWidth="1"/>
    <col min="1821" max="1821" width="15" style="129" customWidth="1"/>
    <col min="1822" max="1822" width="16.33203125" style="129" customWidth="1"/>
    <col min="1823" max="1834" width="9.33203125" style="129"/>
    <col min="1835" max="1855" width="0" style="129" hidden="1" customWidth="1"/>
    <col min="1856" max="2048" width="9.33203125" style="129"/>
    <col min="2049" max="2049" width="8.33203125" style="129" customWidth="1"/>
    <col min="2050" max="2050" width="1.6640625" style="129" customWidth="1"/>
    <col min="2051" max="2051" width="4.1640625" style="129" customWidth="1"/>
    <col min="2052" max="2052" width="4.33203125" style="129" customWidth="1"/>
    <col min="2053" max="2053" width="17.1640625" style="129" customWidth="1"/>
    <col min="2054" max="2055" width="11.1640625" style="129" customWidth="1"/>
    <col min="2056" max="2056" width="12.5" style="129" customWidth="1"/>
    <col min="2057" max="2057" width="7" style="129" customWidth="1"/>
    <col min="2058" max="2058" width="5.1640625" style="129" customWidth="1"/>
    <col min="2059" max="2059" width="11.5" style="129" customWidth="1"/>
    <col min="2060" max="2060" width="12" style="129" customWidth="1"/>
    <col min="2061" max="2062" width="6" style="129" customWidth="1"/>
    <col min="2063" max="2063" width="2" style="129" customWidth="1"/>
    <col min="2064" max="2064" width="12.5" style="129" customWidth="1"/>
    <col min="2065" max="2065" width="4.1640625" style="129" customWidth="1"/>
    <col min="2066" max="2066" width="10.83203125" style="129" customWidth="1"/>
    <col min="2067" max="2075" width="0" style="129" hidden="1" customWidth="1"/>
    <col min="2076" max="2076" width="11" style="129" customWidth="1"/>
    <col min="2077" max="2077" width="15" style="129" customWidth="1"/>
    <col min="2078" max="2078" width="16.33203125" style="129" customWidth="1"/>
    <col min="2079" max="2090" width="9.33203125" style="129"/>
    <col min="2091" max="2111" width="0" style="129" hidden="1" customWidth="1"/>
    <col min="2112" max="2304" width="9.33203125" style="129"/>
    <col min="2305" max="2305" width="8.33203125" style="129" customWidth="1"/>
    <col min="2306" max="2306" width="1.6640625" style="129" customWidth="1"/>
    <col min="2307" max="2307" width="4.1640625" style="129" customWidth="1"/>
    <col min="2308" max="2308" width="4.33203125" style="129" customWidth="1"/>
    <col min="2309" max="2309" width="17.1640625" style="129" customWidth="1"/>
    <col min="2310" max="2311" width="11.1640625" style="129" customWidth="1"/>
    <col min="2312" max="2312" width="12.5" style="129" customWidth="1"/>
    <col min="2313" max="2313" width="7" style="129" customWidth="1"/>
    <col min="2314" max="2314" width="5.1640625" style="129" customWidth="1"/>
    <col min="2315" max="2315" width="11.5" style="129" customWidth="1"/>
    <col min="2316" max="2316" width="12" style="129" customWidth="1"/>
    <col min="2317" max="2318" width="6" style="129" customWidth="1"/>
    <col min="2319" max="2319" width="2" style="129" customWidth="1"/>
    <col min="2320" max="2320" width="12.5" style="129" customWidth="1"/>
    <col min="2321" max="2321" width="4.1640625" style="129" customWidth="1"/>
    <col min="2322" max="2322" width="10.83203125" style="129" customWidth="1"/>
    <col min="2323" max="2331" width="0" style="129" hidden="1" customWidth="1"/>
    <col min="2332" max="2332" width="11" style="129" customWidth="1"/>
    <col min="2333" max="2333" width="15" style="129" customWidth="1"/>
    <col min="2334" max="2334" width="16.33203125" style="129" customWidth="1"/>
    <col min="2335" max="2346" width="9.33203125" style="129"/>
    <col min="2347" max="2367" width="0" style="129" hidden="1" customWidth="1"/>
    <col min="2368" max="2560" width="9.33203125" style="129"/>
    <col min="2561" max="2561" width="8.33203125" style="129" customWidth="1"/>
    <col min="2562" max="2562" width="1.6640625" style="129" customWidth="1"/>
    <col min="2563" max="2563" width="4.1640625" style="129" customWidth="1"/>
    <col min="2564" max="2564" width="4.33203125" style="129" customWidth="1"/>
    <col min="2565" max="2565" width="17.1640625" style="129" customWidth="1"/>
    <col min="2566" max="2567" width="11.1640625" style="129" customWidth="1"/>
    <col min="2568" max="2568" width="12.5" style="129" customWidth="1"/>
    <col min="2569" max="2569" width="7" style="129" customWidth="1"/>
    <col min="2570" max="2570" width="5.1640625" style="129" customWidth="1"/>
    <col min="2571" max="2571" width="11.5" style="129" customWidth="1"/>
    <col min="2572" max="2572" width="12" style="129" customWidth="1"/>
    <col min="2573" max="2574" width="6" style="129" customWidth="1"/>
    <col min="2575" max="2575" width="2" style="129" customWidth="1"/>
    <col min="2576" max="2576" width="12.5" style="129" customWidth="1"/>
    <col min="2577" max="2577" width="4.1640625" style="129" customWidth="1"/>
    <col min="2578" max="2578" width="10.83203125" style="129" customWidth="1"/>
    <col min="2579" max="2587" width="0" style="129" hidden="1" customWidth="1"/>
    <col min="2588" max="2588" width="11" style="129" customWidth="1"/>
    <col min="2589" max="2589" width="15" style="129" customWidth="1"/>
    <col min="2590" max="2590" width="16.33203125" style="129" customWidth="1"/>
    <col min="2591" max="2602" width="9.33203125" style="129"/>
    <col min="2603" max="2623" width="0" style="129" hidden="1" customWidth="1"/>
    <col min="2624" max="2816" width="9.33203125" style="129"/>
    <col min="2817" max="2817" width="8.33203125" style="129" customWidth="1"/>
    <col min="2818" max="2818" width="1.6640625" style="129" customWidth="1"/>
    <col min="2819" max="2819" width="4.1640625" style="129" customWidth="1"/>
    <col min="2820" max="2820" width="4.33203125" style="129" customWidth="1"/>
    <col min="2821" max="2821" width="17.1640625" style="129" customWidth="1"/>
    <col min="2822" max="2823" width="11.1640625" style="129" customWidth="1"/>
    <col min="2824" max="2824" width="12.5" style="129" customWidth="1"/>
    <col min="2825" max="2825" width="7" style="129" customWidth="1"/>
    <col min="2826" max="2826" width="5.1640625" style="129" customWidth="1"/>
    <col min="2827" max="2827" width="11.5" style="129" customWidth="1"/>
    <col min="2828" max="2828" width="12" style="129" customWidth="1"/>
    <col min="2829" max="2830" width="6" style="129" customWidth="1"/>
    <col min="2831" max="2831" width="2" style="129" customWidth="1"/>
    <col min="2832" max="2832" width="12.5" style="129" customWidth="1"/>
    <col min="2833" max="2833" width="4.1640625" style="129" customWidth="1"/>
    <col min="2834" max="2834" width="10.83203125" style="129" customWidth="1"/>
    <col min="2835" max="2843" width="0" style="129" hidden="1" customWidth="1"/>
    <col min="2844" max="2844" width="11" style="129" customWidth="1"/>
    <col min="2845" max="2845" width="15" style="129" customWidth="1"/>
    <col min="2846" max="2846" width="16.33203125" style="129" customWidth="1"/>
    <col min="2847" max="2858" width="9.33203125" style="129"/>
    <col min="2859" max="2879" width="0" style="129" hidden="1" customWidth="1"/>
    <col min="2880" max="3072" width="9.33203125" style="129"/>
    <col min="3073" max="3073" width="8.33203125" style="129" customWidth="1"/>
    <col min="3074" max="3074" width="1.6640625" style="129" customWidth="1"/>
    <col min="3075" max="3075" width="4.1640625" style="129" customWidth="1"/>
    <col min="3076" max="3076" width="4.33203125" style="129" customWidth="1"/>
    <col min="3077" max="3077" width="17.1640625" style="129" customWidth="1"/>
    <col min="3078" max="3079" width="11.1640625" style="129" customWidth="1"/>
    <col min="3080" max="3080" width="12.5" style="129" customWidth="1"/>
    <col min="3081" max="3081" width="7" style="129" customWidth="1"/>
    <col min="3082" max="3082" width="5.1640625" style="129" customWidth="1"/>
    <col min="3083" max="3083" width="11.5" style="129" customWidth="1"/>
    <col min="3084" max="3084" width="12" style="129" customWidth="1"/>
    <col min="3085" max="3086" width="6" style="129" customWidth="1"/>
    <col min="3087" max="3087" width="2" style="129" customWidth="1"/>
    <col min="3088" max="3088" width="12.5" style="129" customWidth="1"/>
    <col min="3089" max="3089" width="4.1640625" style="129" customWidth="1"/>
    <col min="3090" max="3090" width="10.83203125" style="129" customWidth="1"/>
    <col min="3091" max="3099" width="0" style="129" hidden="1" customWidth="1"/>
    <col min="3100" max="3100" width="11" style="129" customWidth="1"/>
    <col min="3101" max="3101" width="15" style="129" customWidth="1"/>
    <col min="3102" max="3102" width="16.33203125" style="129" customWidth="1"/>
    <col min="3103" max="3114" width="9.33203125" style="129"/>
    <col min="3115" max="3135" width="0" style="129" hidden="1" customWidth="1"/>
    <col min="3136" max="3328" width="9.33203125" style="129"/>
    <col min="3329" max="3329" width="8.33203125" style="129" customWidth="1"/>
    <col min="3330" max="3330" width="1.6640625" style="129" customWidth="1"/>
    <col min="3331" max="3331" width="4.1640625" style="129" customWidth="1"/>
    <col min="3332" max="3332" width="4.33203125" style="129" customWidth="1"/>
    <col min="3333" max="3333" width="17.1640625" style="129" customWidth="1"/>
    <col min="3334" max="3335" width="11.1640625" style="129" customWidth="1"/>
    <col min="3336" max="3336" width="12.5" style="129" customWidth="1"/>
    <col min="3337" max="3337" width="7" style="129" customWidth="1"/>
    <col min="3338" max="3338" width="5.1640625" style="129" customWidth="1"/>
    <col min="3339" max="3339" width="11.5" style="129" customWidth="1"/>
    <col min="3340" max="3340" width="12" style="129" customWidth="1"/>
    <col min="3341" max="3342" width="6" style="129" customWidth="1"/>
    <col min="3343" max="3343" width="2" style="129" customWidth="1"/>
    <col min="3344" max="3344" width="12.5" style="129" customWidth="1"/>
    <col min="3345" max="3345" width="4.1640625" style="129" customWidth="1"/>
    <col min="3346" max="3346" width="10.83203125" style="129" customWidth="1"/>
    <col min="3347" max="3355" width="0" style="129" hidden="1" customWidth="1"/>
    <col min="3356" max="3356" width="11" style="129" customWidth="1"/>
    <col min="3357" max="3357" width="15" style="129" customWidth="1"/>
    <col min="3358" max="3358" width="16.33203125" style="129" customWidth="1"/>
    <col min="3359" max="3370" width="9.33203125" style="129"/>
    <col min="3371" max="3391" width="0" style="129" hidden="1" customWidth="1"/>
    <col min="3392" max="3584" width="9.33203125" style="129"/>
    <col min="3585" max="3585" width="8.33203125" style="129" customWidth="1"/>
    <col min="3586" max="3586" width="1.6640625" style="129" customWidth="1"/>
    <col min="3587" max="3587" width="4.1640625" style="129" customWidth="1"/>
    <col min="3588" max="3588" width="4.33203125" style="129" customWidth="1"/>
    <col min="3589" max="3589" width="17.1640625" style="129" customWidth="1"/>
    <col min="3590" max="3591" width="11.1640625" style="129" customWidth="1"/>
    <col min="3592" max="3592" width="12.5" style="129" customWidth="1"/>
    <col min="3593" max="3593" width="7" style="129" customWidth="1"/>
    <col min="3594" max="3594" width="5.1640625" style="129" customWidth="1"/>
    <col min="3595" max="3595" width="11.5" style="129" customWidth="1"/>
    <col min="3596" max="3596" width="12" style="129" customWidth="1"/>
    <col min="3597" max="3598" width="6" style="129" customWidth="1"/>
    <col min="3599" max="3599" width="2" style="129" customWidth="1"/>
    <col min="3600" max="3600" width="12.5" style="129" customWidth="1"/>
    <col min="3601" max="3601" width="4.1640625" style="129" customWidth="1"/>
    <col min="3602" max="3602" width="10.83203125" style="129" customWidth="1"/>
    <col min="3603" max="3611" width="0" style="129" hidden="1" customWidth="1"/>
    <col min="3612" max="3612" width="11" style="129" customWidth="1"/>
    <col min="3613" max="3613" width="15" style="129" customWidth="1"/>
    <col min="3614" max="3614" width="16.33203125" style="129" customWidth="1"/>
    <col min="3615" max="3626" width="9.33203125" style="129"/>
    <col min="3627" max="3647" width="0" style="129" hidden="1" customWidth="1"/>
    <col min="3648" max="3840" width="9.33203125" style="129"/>
    <col min="3841" max="3841" width="8.33203125" style="129" customWidth="1"/>
    <col min="3842" max="3842" width="1.6640625" style="129" customWidth="1"/>
    <col min="3843" max="3843" width="4.1640625" style="129" customWidth="1"/>
    <col min="3844" max="3844" width="4.33203125" style="129" customWidth="1"/>
    <col min="3845" max="3845" width="17.1640625" style="129" customWidth="1"/>
    <col min="3846" max="3847" width="11.1640625" style="129" customWidth="1"/>
    <col min="3848" max="3848" width="12.5" style="129" customWidth="1"/>
    <col min="3849" max="3849" width="7" style="129" customWidth="1"/>
    <col min="3850" max="3850" width="5.1640625" style="129" customWidth="1"/>
    <col min="3851" max="3851" width="11.5" style="129" customWidth="1"/>
    <col min="3852" max="3852" width="12" style="129" customWidth="1"/>
    <col min="3853" max="3854" width="6" style="129" customWidth="1"/>
    <col min="3855" max="3855" width="2" style="129" customWidth="1"/>
    <col min="3856" max="3856" width="12.5" style="129" customWidth="1"/>
    <col min="3857" max="3857" width="4.1640625" style="129" customWidth="1"/>
    <col min="3858" max="3858" width="10.83203125" style="129" customWidth="1"/>
    <col min="3859" max="3867" width="0" style="129" hidden="1" customWidth="1"/>
    <col min="3868" max="3868" width="11" style="129" customWidth="1"/>
    <col min="3869" max="3869" width="15" style="129" customWidth="1"/>
    <col min="3870" max="3870" width="16.33203125" style="129" customWidth="1"/>
    <col min="3871" max="3882" width="9.33203125" style="129"/>
    <col min="3883" max="3903" width="0" style="129" hidden="1" customWidth="1"/>
    <col min="3904" max="4096" width="9.33203125" style="129"/>
    <col min="4097" max="4097" width="8.33203125" style="129" customWidth="1"/>
    <col min="4098" max="4098" width="1.6640625" style="129" customWidth="1"/>
    <col min="4099" max="4099" width="4.1640625" style="129" customWidth="1"/>
    <col min="4100" max="4100" width="4.33203125" style="129" customWidth="1"/>
    <col min="4101" max="4101" width="17.1640625" style="129" customWidth="1"/>
    <col min="4102" max="4103" width="11.1640625" style="129" customWidth="1"/>
    <col min="4104" max="4104" width="12.5" style="129" customWidth="1"/>
    <col min="4105" max="4105" width="7" style="129" customWidth="1"/>
    <col min="4106" max="4106" width="5.1640625" style="129" customWidth="1"/>
    <col min="4107" max="4107" width="11.5" style="129" customWidth="1"/>
    <col min="4108" max="4108" width="12" style="129" customWidth="1"/>
    <col min="4109" max="4110" width="6" style="129" customWidth="1"/>
    <col min="4111" max="4111" width="2" style="129" customWidth="1"/>
    <col min="4112" max="4112" width="12.5" style="129" customWidth="1"/>
    <col min="4113" max="4113" width="4.1640625" style="129" customWidth="1"/>
    <col min="4114" max="4114" width="10.83203125" style="129" customWidth="1"/>
    <col min="4115" max="4123" width="0" style="129" hidden="1" customWidth="1"/>
    <col min="4124" max="4124" width="11" style="129" customWidth="1"/>
    <col min="4125" max="4125" width="15" style="129" customWidth="1"/>
    <col min="4126" max="4126" width="16.33203125" style="129" customWidth="1"/>
    <col min="4127" max="4138" width="9.33203125" style="129"/>
    <col min="4139" max="4159" width="0" style="129" hidden="1" customWidth="1"/>
    <col min="4160" max="4352" width="9.33203125" style="129"/>
    <col min="4353" max="4353" width="8.33203125" style="129" customWidth="1"/>
    <col min="4354" max="4354" width="1.6640625" style="129" customWidth="1"/>
    <col min="4355" max="4355" width="4.1640625" style="129" customWidth="1"/>
    <col min="4356" max="4356" width="4.33203125" style="129" customWidth="1"/>
    <col min="4357" max="4357" width="17.1640625" style="129" customWidth="1"/>
    <col min="4358" max="4359" width="11.1640625" style="129" customWidth="1"/>
    <col min="4360" max="4360" width="12.5" style="129" customWidth="1"/>
    <col min="4361" max="4361" width="7" style="129" customWidth="1"/>
    <col min="4362" max="4362" width="5.1640625" style="129" customWidth="1"/>
    <col min="4363" max="4363" width="11.5" style="129" customWidth="1"/>
    <col min="4364" max="4364" width="12" style="129" customWidth="1"/>
    <col min="4365" max="4366" width="6" style="129" customWidth="1"/>
    <col min="4367" max="4367" width="2" style="129" customWidth="1"/>
    <col min="4368" max="4368" width="12.5" style="129" customWidth="1"/>
    <col min="4369" max="4369" width="4.1640625" style="129" customWidth="1"/>
    <col min="4370" max="4370" width="10.83203125" style="129" customWidth="1"/>
    <col min="4371" max="4379" width="0" style="129" hidden="1" customWidth="1"/>
    <col min="4380" max="4380" width="11" style="129" customWidth="1"/>
    <col min="4381" max="4381" width="15" style="129" customWidth="1"/>
    <col min="4382" max="4382" width="16.33203125" style="129" customWidth="1"/>
    <col min="4383" max="4394" width="9.33203125" style="129"/>
    <col min="4395" max="4415" width="0" style="129" hidden="1" customWidth="1"/>
    <col min="4416" max="4608" width="9.33203125" style="129"/>
    <col min="4609" max="4609" width="8.33203125" style="129" customWidth="1"/>
    <col min="4610" max="4610" width="1.6640625" style="129" customWidth="1"/>
    <col min="4611" max="4611" width="4.1640625" style="129" customWidth="1"/>
    <col min="4612" max="4612" width="4.33203125" style="129" customWidth="1"/>
    <col min="4613" max="4613" width="17.1640625" style="129" customWidth="1"/>
    <col min="4614" max="4615" width="11.1640625" style="129" customWidth="1"/>
    <col min="4616" max="4616" width="12.5" style="129" customWidth="1"/>
    <col min="4617" max="4617" width="7" style="129" customWidth="1"/>
    <col min="4618" max="4618" width="5.1640625" style="129" customWidth="1"/>
    <col min="4619" max="4619" width="11.5" style="129" customWidth="1"/>
    <col min="4620" max="4620" width="12" style="129" customWidth="1"/>
    <col min="4621" max="4622" width="6" style="129" customWidth="1"/>
    <col min="4623" max="4623" width="2" style="129" customWidth="1"/>
    <col min="4624" max="4624" width="12.5" style="129" customWidth="1"/>
    <col min="4625" max="4625" width="4.1640625" style="129" customWidth="1"/>
    <col min="4626" max="4626" width="10.83203125" style="129" customWidth="1"/>
    <col min="4627" max="4635" width="0" style="129" hidden="1" customWidth="1"/>
    <col min="4636" max="4636" width="11" style="129" customWidth="1"/>
    <col min="4637" max="4637" width="15" style="129" customWidth="1"/>
    <col min="4638" max="4638" width="16.33203125" style="129" customWidth="1"/>
    <col min="4639" max="4650" width="9.33203125" style="129"/>
    <col min="4651" max="4671" width="0" style="129" hidden="1" customWidth="1"/>
    <col min="4672" max="4864" width="9.33203125" style="129"/>
    <col min="4865" max="4865" width="8.33203125" style="129" customWidth="1"/>
    <col min="4866" max="4866" width="1.6640625" style="129" customWidth="1"/>
    <col min="4867" max="4867" width="4.1640625" style="129" customWidth="1"/>
    <col min="4868" max="4868" width="4.33203125" style="129" customWidth="1"/>
    <col min="4869" max="4869" width="17.1640625" style="129" customWidth="1"/>
    <col min="4870" max="4871" width="11.1640625" style="129" customWidth="1"/>
    <col min="4872" max="4872" width="12.5" style="129" customWidth="1"/>
    <col min="4873" max="4873" width="7" style="129" customWidth="1"/>
    <col min="4874" max="4874" width="5.1640625" style="129" customWidth="1"/>
    <col min="4875" max="4875" width="11.5" style="129" customWidth="1"/>
    <col min="4876" max="4876" width="12" style="129" customWidth="1"/>
    <col min="4877" max="4878" width="6" style="129" customWidth="1"/>
    <col min="4879" max="4879" width="2" style="129" customWidth="1"/>
    <col min="4880" max="4880" width="12.5" style="129" customWidth="1"/>
    <col min="4881" max="4881" width="4.1640625" style="129" customWidth="1"/>
    <col min="4882" max="4882" width="10.83203125" style="129" customWidth="1"/>
    <col min="4883" max="4891" width="0" style="129" hidden="1" customWidth="1"/>
    <col min="4892" max="4892" width="11" style="129" customWidth="1"/>
    <col min="4893" max="4893" width="15" style="129" customWidth="1"/>
    <col min="4894" max="4894" width="16.33203125" style="129" customWidth="1"/>
    <col min="4895" max="4906" width="9.33203125" style="129"/>
    <col min="4907" max="4927" width="0" style="129" hidden="1" customWidth="1"/>
    <col min="4928" max="5120" width="9.33203125" style="129"/>
    <col min="5121" max="5121" width="8.33203125" style="129" customWidth="1"/>
    <col min="5122" max="5122" width="1.6640625" style="129" customWidth="1"/>
    <col min="5123" max="5123" width="4.1640625" style="129" customWidth="1"/>
    <col min="5124" max="5124" width="4.33203125" style="129" customWidth="1"/>
    <col min="5125" max="5125" width="17.1640625" style="129" customWidth="1"/>
    <col min="5126" max="5127" width="11.1640625" style="129" customWidth="1"/>
    <col min="5128" max="5128" width="12.5" style="129" customWidth="1"/>
    <col min="5129" max="5129" width="7" style="129" customWidth="1"/>
    <col min="5130" max="5130" width="5.1640625" style="129" customWidth="1"/>
    <col min="5131" max="5131" width="11.5" style="129" customWidth="1"/>
    <col min="5132" max="5132" width="12" style="129" customWidth="1"/>
    <col min="5133" max="5134" width="6" style="129" customWidth="1"/>
    <col min="5135" max="5135" width="2" style="129" customWidth="1"/>
    <col min="5136" max="5136" width="12.5" style="129" customWidth="1"/>
    <col min="5137" max="5137" width="4.1640625" style="129" customWidth="1"/>
    <col min="5138" max="5138" width="10.83203125" style="129" customWidth="1"/>
    <col min="5139" max="5147" width="0" style="129" hidden="1" customWidth="1"/>
    <col min="5148" max="5148" width="11" style="129" customWidth="1"/>
    <col min="5149" max="5149" width="15" style="129" customWidth="1"/>
    <col min="5150" max="5150" width="16.33203125" style="129" customWidth="1"/>
    <col min="5151" max="5162" width="9.33203125" style="129"/>
    <col min="5163" max="5183" width="0" style="129" hidden="1" customWidth="1"/>
    <col min="5184" max="5376" width="9.33203125" style="129"/>
    <col min="5377" max="5377" width="8.33203125" style="129" customWidth="1"/>
    <col min="5378" max="5378" width="1.6640625" style="129" customWidth="1"/>
    <col min="5379" max="5379" width="4.1640625" style="129" customWidth="1"/>
    <col min="5380" max="5380" width="4.33203125" style="129" customWidth="1"/>
    <col min="5381" max="5381" width="17.1640625" style="129" customWidth="1"/>
    <col min="5382" max="5383" width="11.1640625" style="129" customWidth="1"/>
    <col min="5384" max="5384" width="12.5" style="129" customWidth="1"/>
    <col min="5385" max="5385" width="7" style="129" customWidth="1"/>
    <col min="5386" max="5386" width="5.1640625" style="129" customWidth="1"/>
    <col min="5387" max="5387" width="11.5" style="129" customWidth="1"/>
    <col min="5388" max="5388" width="12" style="129" customWidth="1"/>
    <col min="5389" max="5390" width="6" style="129" customWidth="1"/>
    <col min="5391" max="5391" width="2" style="129" customWidth="1"/>
    <col min="5392" max="5392" width="12.5" style="129" customWidth="1"/>
    <col min="5393" max="5393" width="4.1640625" style="129" customWidth="1"/>
    <col min="5394" max="5394" width="10.83203125" style="129" customWidth="1"/>
    <col min="5395" max="5403" width="0" style="129" hidden="1" customWidth="1"/>
    <col min="5404" max="5404" width="11" style="129" customWidth="1"/>
    <col min="5405" max="5405" width="15" style="129" customWidth="1"/>
    <col min="5406" max="5406" width="16.33203125" style="129" customWidth="1"/>
    <col min="5407" max="5418" width="9.33203125" style="129"/>
    <col min="5419" max="5439" width="0" style="129" hidden="1" customWidth="1"/>
    <col min="5440" max="5632" width="9.33203125" style="129"/>
    <col min="5633" max="5633" width="8.33203125" style="129" customWidth="1"/>
    <col min="5634" max="5634" width="1.6640625" style="129" customWidth="1"/>
    <col min="5635" max="5635" width="4.1640625" style="129" customWidth="1"/>
    <col min="5636" max="5636" width="4.33203125" style="129" customWidth="1"/>
    <col min="5637" max="5637" width="17.1640625" style="129" customWidth="1"/>
    <col min="5638" max="5639" width="11.1640625" style="129" customWidth="1"/>
    <col min="5640" max="5640" width="12.5" style="129" customWidth="1"/>
    <col min="5641" max="5641" width="7" style="129" customWidth="1"/>
    <col min="5642" max="5642" width="5.1640625" style="129" customWidth="1"/>
    <col min="5643" max="5643" width="11.5" style="129" customWidth="1"/>
    <col min="5644" max="5644" width="12" style="129" customWidth="1"/>
    <col min="5645" max="5646" width="6" style="129" customWidth="1"/>
    <col min="5647" max="5647" width="2" style="129" customWidth="1"/>
    <col min="5648" max="5648" width="12.5" style="129" customWidth="1"/>
    <col min="5649" max="5649" width="4.1640625" style="129" customWidth="1"/>
    <col min="5650" max="5650" width="10.83203125" style="129" customWidth="1"/>
    <col min="5651" max="5659" width="0" style="129" hidden="1" customWidth="1"/>
    <col min="5660" max="5660" width="11" style="129" customWidth="1"/>
    <col min="5661" max="5661" width="15" style="129" customWidth="1"/>
    <col min="5662" max="5662" width="16.33203125" style="129" customWidth="1"/>
    <col min="5663" max="5674" width="9.33203125" style="129"/>
    <col min="5675" max="5695" width="0" style="129" hidden="1" customWidth="1"/>
    <col min="5696" max="5888" width="9.33203125" style="129"/>
    <col min="5889" max="5889" width="8.33203125" style="129" customWidth="1"/>
    <col min="5890" max="5890" width="1.6640625" style="129" customWidth="1"/>
    <col min="5891" max="5891" width="4.1640625" style="129" customWidth="1"/>
    <col min="5892" max="5892" width="4.33203125" style="129" customWidth="1"/>
    <col min="5893" max="5893" width="17.1640625" style="129" customWidth="1"/>
    <col min="5894" max="5895" width="11.1640625" style="129" customWidth="1"/>
    <col min="5896" max="5896" width="12.5" style="129" customWidth="1"/>
    <col min="5897" max="5897" width="7" style="129" customWidth="1"/>
    <col min="5898" max="5898" width="5.1640625" style="129" customWidth="1"/>
    <col min="5899" max="5899" width="11.5" style="129" customWidth="1"/>
    <col min="5900" max="5900" width="12" style="129" customWidth="1"/>
    <col min="5901" max="5902" width="6" style="129" customWidth="1"/>
    <col min="5903" max="5903" width="2" style="129" customWidth="1"/>
    <col min="5904" max="5904" width="12.5" style="129" customWidth="1"/>
    <col min="5905" max="5905" width="4.1640625" style="129" customWidth="1"/>
    <col min="5906" max="5906" width="10.83203125" style="129" customWidth="1"/>
    <col min="5907" max="5915" width="0" style="129" hidden="1" customWidth="1"/>
    <col min="5916" max="5916" width="11" style="129" customWidth="1"/>
    <col min="5917" max="5917" width="15" style="129" customWidth="1"/>
    <col min="5918" max="5918" width="16.33203125" style="129" customWidth="1"/>
    <col min="5919" max="5930" width="9.33203125" style="129"/>
    <col min="5931" max="5951" width="0" style="129" hidden="1" customWidth="1"/>
    <col min="5952" max="6144" width="9.33203125" style="129"/>
    <col min="6145" max="6145" width="8.33203125" style="129" customWidth="1"/>
    <col min="6146" max="6146" width="1.6640625" style="129" customWidth="1"/>
    <col min="6147" max="6147" width="4.1640625" style="129" customWidth="1"/>
    <col min="6148" max="6148" width="4.33203125" style="129" customWidth="1"/>
    <col min="6149" max="6149" width="17.1640625" style="129" customWidth="1"/>
    <col min="6150" max="6151" width="11.1640625" style="129" customWidth="1"/>
    <col min="6152" max="6152" width="12.5" style="129" customWidth="1"/>
    <col min="6153" max="6153" width="7" style="129" customWidth="1"/>
    <col min="6154" max="6154" width="5.1640625" style="129" customWidth="1"/>
    <col min="6155" max="6155" width="11.5" style="129" customWidth="1"/>
    <col min="6156" max="6156" width="12" style="129" customWidth="1"/>
    <col min="6157" max="6158" width="6" style="129" customWidth="1"/>
    <col min="6159" max="6159" width="2" style="129" customWidth="1"/>
    <col min="6160" max="6160" width="12.5" style="129" customWidth="1"/>
    <col min="6161" max="6161" width="4.1640625" style="129" customWidth="1"/>
    <col min="6162" max="6162" width="10.83203125" style="129" customWidth="1"/>
    <col min="6163" max="6171" width="0" style="129" hidden="1" customWidth="1"/>
    <col min="6172" max="6172" width="11" style="129" customWidth="1"/>
    <col min="6173" max="6173" width="15" style="129" customWidth="1"/>
    <col min="6174" max="6174" width="16.33203125" style="129" customWidth="1"/>
    <col min="6175" max="6186" width="9.33203125" style="129"/>
    <col min="6187" max="6207" width="0" style="129" hidden="1" customWidth="1"/>
    <col min="6208" max="6400" width="9.33203125" style="129"/>
    <col min="6401" max="6401" width="8.33203125" style="129" customWidth="1"/>
    <col min="6402" max="6402" width="1.6640625" style="129" customWidth="1"/>
    <col min="6403" max="6403" width="4.1640625" style="129" customWidth="1"/>
    <col min="6404" max="6404" width="4.33203125" style="129" customWidth="1"/>
    <col min="6405" max="6405" width="17.1640625" style="129" customWidth="1"/>
    <col min="6406" max="6407" width="11.1640625" style="129" customWidth="1"/>
    <col min="6408" max="6408" width="12.5" style="129" customWidth="1"/>
    <col min="6409" max="6409" width="7" style="129" customWidth="1"/>
    <col min="6410" max="6410" width="5.1640625" style="129" customWidth="1"/>
    <col min="6411" max="6411" width="11.5" style="129" customWidth="1"/>
    <col min="6412" max="6412" width="12" style="129" customWidth="1"/>
    <col min="6413" max="6414" width="6" style="129" customWidth="1"/>
    <col min="6415" max="6415" width="2" style="129" customWidth="1"/>
    <col min="6416" max="6416" width="12.5" style="129" customWidth="1"/>
    <col min="6417" max="6417" width="4.1640625" style="129" customWidth="1"/>
    <col min="6418" max="6418" width="10.83203125" style="129" customWidth="1"/>
    <col min="6419" max="6427" width="0" style="129" hidden="1" customWidth="1"/>
    <col min="6428" max="6428" width="11" style="129" customWidth="1"/>
    <col min="6429" max="6429" width="15" style="129" customWidth="1"/>
    <col min="6430" max="6430" width="16.33203125" style="129" customWidth="1"/>
    <col min="6431" max="6442" width="9.33203125" style="129"/>
    <col min="6443" max="6463" width="0" style="129" hidden="1" customWidth="1"/>
    <col min="6464" max="6656" width="9.33203125" style="129"/>
    <col min="6657" max="6657" width="8.33203125" style="129" customWidth="1"/>
    <col min="6658" max="6658" width="1.6640625" style="129" customWidth="1"/>
    <col min="6659" max="6659" width="4.1640625" style="129" customWidth="1"/>
    <col min="6660" max="6660" width="4.33203125" style="129" customWidth="1"/>
    <col min="6661" max="6661" width="17.1640625" style="129" customWidth="1"/>
    <col min="6662" max="6663" width="11.1640625" style="129" customWidth="1"/>
    <col min="6664" max="6664" width="12.5" style="129" customWidth="1"/>
    <col min="6665" max="6665" width="7" style="129" customWidth="1"/>
    <col min="6666" max="6666" width="5.1640625" style="129" customWidth="1"/>
    <col min="6667" max="6667" width="11.5" style="129" customWidth="1"/>
    <col min="6668" max="6668" width="12" style="129" customWidth="1"/>
    <col min="6669" max="6670" width="6" style="129" customWidth="1"/>
    <col min="6671" max="6671" width="2" style="129" customWidth="1"/>
    <col min="6672" max="6672" width="12.5" style="129" customWidth="1"/>
    <col min="6673" max="6673" width="4.1640625" style="129" customWidth="1"/>
    <col min="6674" max="6674" width="10.83203125" style="129" customWidth="1"/>
    <col min="6675" max="6683" width="0" style="129" hidden="1" customWidth="1"/>
    <col min="6684" max="6684" width="11" style="129" customWidth="1"/>
    <col min="6685" max="6685" width="15" style="129" customWidth="1"/>
    <col min="6686" max="6686" width="16.33203125" style="129" customWidth="1"/>
    <col min="6687" max="6698" width="9.33203125" style="129"/>
    <col min="6699" max="6719" width="0" style="129" hidden="1" customWidth="1"/>
    <col min="6720" max="6912" width="9.33203125" style="129"/>
    <col min="6913" max="6913" width="8.33203125" style="129" customWidth="1"/>
    <col min="6914" max="6914" width="1.6640625" style="129" customWidth="1"/>
    <col min="6915" max="6915" width="4.1640625" style="129" customWidth="1"/>
    <col min="6916" max="6916" width="4.33203125" style="129" customWidth="1"/>
    <col min="6917" max="6917" width="17.1640625" style="129" customWidth="1"/>
    <col min="6918" max="6919" width="11.1640625" style="129" customWidth="1"/>
    <col min="6920" max="6920" width="12.5" style="129" customWidth="1"/>
    <col min="6921" max="6921" width="7" style="129" customWidth="1"/>
    <col min="6922" max="6922" width="5.1640625" style="129" customWidth="1"/>
    <col min="6923" max="6923" width="11.5" style="129" customWidth="1"/>
    <col min="6924" max="6924" width="12" style="129" customWidth="1"/>
    <col min="6925" max="6926" width="6" style="129" customWidth="1"/>
    <col min="6927" max="6927" width="2" style="129" customWidth="1"/>
    <col min="6928" max="6928" width="12.5" style="129" customWidth="1"/>
    <col min="6929" max="6929" width="4.1640625" style="129" customWidth="1"/>
    <col min="6930" max="6930" width="10.83203125" style="129" customWidth="1"/>
    <col min="6931" max="6939" width="0" style="129" hidden="1" customWidth="1"/>
    <col min="6940" max="6940" width="11" style="129" customWidth="1"/>
    <col min="6941" max="6941" width="15" style="129" customWidth="1"/>
    <col min="6942" max="6942" width="16.33203125" style="129" customWidth="1"/>
    <col min="6943" max="6954" width="9.33203125" style="129"/>
    <col min="6955" max="6975" width="0" style="129" hidden="1" customWidth="1"/>
    <col min="6976" max="7168" width="9.33203125" style="129"/>
    <col min="7169" max="7169" width="8.33203125" style="129" customWidth="1"/>
    <col min="7170" max="7170" width="1.6640625" style="129" customWidth="1"/>
    <col min="7171" max="7171" width="4.1640625" style="129" customWidth="1"/>
    <col min="7172" max="7172" width="4.33203125" style="129" customWidth="1"/>
    <col min="7173" max="7173" width="17.1640625" style="129" customWidth="1"/>
    <col min="7174" max="7175" width="11.1640625" style="129" customWidth="1"/>
    <col min="7176" max="7176" width="12.5" style="129" customWidth="1"/>
    <col min="7177" max="7177" width="7" style="129" customWidth="1"/>
    <col min="7178" max="7178" width="5.1640625" style="129" customWidth="1"/>
    <col min="7179" max="7179" width="11.5" style="129" customWidth="1"/>
    <col min="7180" max="7180" width="12" style="129" customWidth="1"/>
    <col min="7181" max="7182" width="6" style="129" customWidth="1"/>
    <col min="7183" max="7183" width="2" style="129" customWidth="1"/>
    <col min="7184" max="7184" width="12.5" style="129" customWidth="1"/>
    <col min="7185" max="7185" width="4.1640625" style="129" customWidth="1"/>
    <col min="7186" max="7186" width="10.83203125" style="129" customWidth="1"/>
    <col min="7187" max="7195" width="0" style="129" hidden="1" customWidth="1"/>
    <col min="7196" max="7196" width="11" style="129" customWidth="1"/>
    <col min="7197" max="7197" width="15" style="129" customWidth="1"/>
    <col min="7198" max="7198" width="16.33203125" style="129" customWidth="1"/>
    <col min="7199" max="7210" width="9.33203125" style="129"/>
    <col min="7211" max="7231" width="0" style="129" hidden="1" customWidth="1"/>
    <col min="7232" max="7424" width="9.33203125" style="129"/>
    <col min="7425" max="7425" width="8.33203125" style="129" customWidth="1"/>
    <col min="7426" max="7426" width="1.6640625" style="129" customWidth="1"/>
    <col min="7427" max="7427" width="4.1640625" style="129" customWidth="1"/>
    <col min="7428" max="7428" width="4.33203125" style="129" customWidth="1"/>
    <col min="7429" max="7429" width="17.1640625" style="129" customWidth="1"/>
    <col min="7430" max="7431" width="11.1640625" style="129" customWidth="1"/>
    <col min="7432" max="7432" width="12.5" style="129" customWidth="1"/>
    <col min="7433" max="7433" width="7" style="129" customWidth="1"/>
    <col min="7434" max="7434" width="5.1640625" style="129" customWidth="1"/>
    <col min="7435" max="7435" width="11.5" style="129" customWidth="1"/>
    <col min="7436" max="7436" width="12" style="129" customWidth="1"/>
    <col min="7437" max="7438" width="6" style="129" customWidth="1"/>
    <col min="7439" max="7439" width="2" style="129" customWidth="1"/>
    <col min="7440" max="7440" width="12.5" style="129" customWidth="1"/>
    <col min="7441" max="7441" width="4.1640625" style="129" customWidth="1"/>
    <col min="7442" max="7442" width="10.83203125" style="129" customWidth="1"/>
    <col min="7443" max="7451" width="0" style="129" hidden="1" customWidth="1"/>
    <col min="7452" max="7452" width="11" style="129" customWidth="1"/>
    <col min="7453" max="7453" width="15" style="129" customWidth="1"/>
    <col min="7454" max="7454" width="16.33203125" style="129" customWidth="1"/>
    <col min="7455" max="7466" width="9.33203125" style="129"/>
    <col min="7467" max="7487" width="0" style="129" hidden="1" customWidth="1"/>
    <col min="7488" max="7680" width="9.33203125" style="129"/>
    <col min="7681" max="7681" width="8.33203125" style="129" customWidth="1"/>
    <col min="7682" max="7682" width="1.6640625" style="129" customWidth="1"/>
    <col min="7683" max="7683" width="4.1640625" style="129" customWidth="1"/>
    <col min="7684" max="7684" width="4.33203125" style="129" customWidth="1"/>
    <col min="7685" max="7685" width="17.1640625" style="129" customWidth="1"/>
    <col min="7686" max="7687" width="11.1640625" style="129" customWidth="1"/>
    <col min="7688" max="7688" width="12.5" style="129" customWidth="1"/>
    <col min="7689" max="7689" width="7" style="129" customWidth="1"/>
    <col min="7690" max="7690" width="5.1640625" style="129" customWidth="1"/>
    <col min="7691" max="7691" width="11.5" style="129" customWidth="1"/>
    <col min="7692" max="7692" width="12" style="129" customWidth="1"/>
    <col min="7693" max="7694" width="6" style="129" customWidth="1"/>
    <col min="7695" max="7695" width="2" style="129" customWidth="1"/>
    <col min="7696" max="7696" width="12.5" style="129" customWidth="1"/>
    <col min="7697" max="7697" width="4.1640625" style="129" customWidth="1"/>
    <col min="7698" max="7698" width="10.83203125" style="129" customWidth="1"/>
    <col min="7699" max="7707" width="0" style="129" hidden="1" customWidth="1"/>
    <col min="7708" max="7708" width="11" style="129" customWidth="1"/>
    <col min="7709" max="7709" width="15" style="129" customWidth="1"/>
    <col min="7710" max="7710" width="16.33203125" style="129" customWidth="1"/>
    <col min="7711" max="7722" width="9.33203125" style="129"/>
    <col min="7723" max="7743" width="0" style="129" hidden="1" customWidth="1"/>
    <col min="7744" max="7936" width="9.33203125" style="129"/>
    <col min="7937" max="7937" width="8.33203125" style="129" customWidth="1"/>
    <col min="7938" max="7938" width="1.6640625" style="129" customWidth="1"/>
    <col min="7939" max="7939" width="4.1640625" style="129" customWidth="1"/>
    <col min="7940" max="7940" width="4.33203125" style="129" customWidth="1"/>
    <col min="7941" max="7941" width="17.1640625" style="129" customWidth="1"/>
    <col min="7942" max="7943" width="11.1640625" style="129" customWidth="1"/>
    <col min="7944" max="7944" width="12.5" style="129" customWidth="1"/>
    <col min="7945" max="7945" width="7" style="129" customWidth="1"/>
    <col min="7946" max="7946" width="5.1640625" style="129" customWidth="1"/>
    <col min="7947" max="7947" width="11.5" style="129" customWidth="1"/>
    <col min="7948" max="7948" width="12" style="129" customWidth="1"/>
    <col min="7949" max="7950" width="6" style="129" customWidth="1"/>
    <col min="7951" max="7951" width="2" style="129" customWidth="1"/>
    <col min="7952" max="7952" width="12.5" style="129" customWidth="1"/>
    <col min="7953" max="7953" width="4.1640625" style="129" customWidth="1"/>
    <col min="7954" max="7954" width="10.83203125" style="129" customWidth="1"/>
    <col min="7955" max="7963" width="0" style="129" hidden="1" customWidth="1"/>
    <col min="7964" max="7964" width="11" style="129" customWidth="1"/>
    <col min="7965" max="7965" width="15" style="129" customWidth="1"/>
    <col min="7966" max="7966" width="16.33203125" style="129" customWidth="1"/>
    <col min="7967" max="7978" width="9.33203125" style="129"/>
    <col min="7979" max="7999" width="0" style="129" hidden="1" customWidth="1"/>
    <col min="8000" max="8192" width="9.33203125" style="129"/>
    <col min="8193" max="8193" width="8.33203125" style="129" customWidth="1"/>
    <col min="8194" max="8194" width="1.6640625" style="129" customWidth="1"/>
    <col min="8195" max="8195" width="4.1640625" style="129" customWidth="1"/>
    <col min="8196" max="8196" width="4.33203125" style="129" customWidth="1"/>
    <col min="8197" max="8197" width="17.1640625" style="129" customWidth="1"/>
    <col min="8198" max="8199" width="11.1640625" style="129" customWidth="1"/>
    <col min="8200" max="8200" width="12.5" style="129" customWidth="1"/>
    <col min="8201" max="8201" width="7" style="129" customWidth="1"/>
    <col min="8202" max="8202" width="5.1640625" style="129" customWidth="1"/>
    <col min="8203" max="8203" width="11.5" style="129" customWidth="1"/>
    <col min="8204" max="8204" width="12" style="129" customWidth="1"/>
    <col min="8205" max="8206" width="6" style="129" customWidth="1"/>
    <col min="8207" max="8207" width="2" style="129" customWidth="1"/>
    <col min="8208" max="8208" width="12.5" style="129" customWidth="1"/>
    <col min="8209" max="8209" width="4.1640625" style="129" customWidth="1"/>
    <col min="8210" max="8210" width="10.83203125" style="129" customWidth="1"/>
    <col min="8211" max="8219" width="0" style="129" hidden="1" customWidth="1"/>
    <col min="8220" max="8220" width="11" style="129" customWidth="1"/>
    <col min="8221" max="8221" width="15" style="129" customWidth="1"/>
    <col min="8222" max="8222" width="16.33203125" style="129" customWidth="1"/>
    <col min="8223" max="8234" width="9.33203125" style="129"/>
    <col min="8235" max="8255" width="0" style="129" hidden="1" customWidth="1"/>
    <col min="8256" max="8448" width="9.33203125" style="129"/>
    <col min="8449" max="8449" width="8.33203125" style="129" customWidth="1"/>
    <col min="8450" max="8450" width="1.6640625" style="129" customWidth="1"/>
    <col min="8451" max="8451" width="4.1640625" style="129" customWidth="1"/>
    <col min="8452" max="8452" width="4.33203125" style="129" customWidth="1"/>
    <col min="8453" max="8453" width="17.1640625" style="129" customWidth="1"/>
    <col min="8454" max="8455" width="11.1640625" style="129" customWidth="1"/>
    <col min="8456" max="8456" width="12.5" style="129" customWidth="1"/>
    <col min="8457" max="8457" width="7" style="129" customWidth="1"/>
    <col min="8458" max="8458" width="5.1640625" style="129" customWidth="1"/>
    <col min="8459" max="8459" width="11.5" style="129" customWidth="1"/>
    <col min="8460" max="8460" width="12" style="129" customWidth="1"/>
    <col min="8461" max="8462" width="6" style="129" customWidth="1"/>
    <col min="8463" max="8463" width="2" style="129" customWidth="1"/>
    <col min="8464" max="8464" width="12.5" style="129" customWidth="1"/>
    <col min="8465" max="8465" width="4.1640625" style="129" customWidth="1"/>
    <col min="8466" max="8466" width="10.83203125" style="129" customWidth="1"/>
    <col min="8467" max="8475" width="0" style="129" hidden="1" customWidth="1"/>
    <col min="8476" max="8476" width="11" style="129" customWidth="1"/>
    <col min="8477" max="8477" width="15" style="129" customWidth="1"/>
    <col min="8478" max="8478" width="16.33203125" style="129" customWidth="1"/>
    <col min="8479" max="8490" width="9.33203125" style="129"/>
    <col min="8491" max="8511" width="0" style="129" hidden="1" customWidth="1"/>
    <col min="8512" max="8704" width="9.33203125" style="129"/>
    <col min="8705" max="8705" width="8.33203125" style="129" customWidth="1"/>
    <col min="8706" max="8706" width="1.6640625" style="129" customWidth="1"/>
    <col min="8707" max="8707" width="4.1640625" style="129" customWidth="1"/>
    <col min="8708" max="8708" width="4.33203125" style="129" customWidth="1"/>
    <col min="8709" max="8709" width="17.1640625" style="129" customWidth="1"/>
    <col min="8710" max="8711" width="11.1640625" style="129" customWidth="1"/>
    <col min="8712" max="8712" width="12.5" style="129" customWidth="1"/>
    <col min="8713" max="8713" width="7" style="129" customWidth="1"/>
    <col min="8714" max="8714" width="5.1640625" style="129" customWidth="1"/>
    <col min="8715" max="8715" width="11.5" style="129" customWidth="1"/>
    <col min="8716" max="8716" width="12" style="129" customWidth="1"/>
    <col min="8717" max="8718" width="6" style="129" customWidth="1"/>
    <col min="8719" max="8719" width="2" style="129" customWidth="1"/>
    <col min="8720" max="8720" width="12.5" style="129" customWidth="1"/>
    <col min="8721" max="8721" width="4.1640625" style="129" customWidth="1"/>
    <col min="8722" max="8722" width="10.83203125" style="129" customWidth="1"/>
    <col min="8723" max="8731" width="0" style="129" hidden="1" customWidth="1"/>
    <col min="8732" max="8732" width="11" style="129" customWidth="1"/>
    <col min="8733" max="8733" width="15" style="129" customWidth="1"/>
    <col min="8734" max="8734" width="16.33203125" style="129" customWidth="1"/>
    <col min="8735" max="8746" width="9.33203125" style="129"/>
    <col min="8747" max="8767" width="0" style="129" hidden="1" customWidth="1"/>
    <col min="8768" max="8960" width="9.33203125" style="129"/>
    <col min="8961" max="8961" width="8.33203125" style="129" customWidth="1"/>
    <col min="8962" max="8962" width="1.6640625" style="129" customWidth="1"/>
    <col min="8963" max="8963" width="4.1640625" style="129" customWidth="1"/>
    <col min="8964" max="8964" width="4.33203125" style="129" customWidth="1"/>
    <col min="8965" max="8965" width="17.1640625" style="129" customWidth="1"/>
    <col min="8966" max="8967" width="11.1640625" style="129" customWidth="1"/>
    <col min="8968" max="8968" width="12.5" style="129" customWidth="1"/>
    <col min="8969" max="8969" width="7" style="129" customWidth="1"/>
    <col min="8970" max="8970" width="5.1640625" style="129" customWidth="1"/>
    <col min="8971" max="8971" width="11.5" style="129" customWidth="1"/>
    <col min="8972" max="8972" width="12" style="129" customWidth="1"/>
    <col min="8973" max="8974" width="6" style="129" customWidth="1"/>
    <col min="8975" max="8975" width="2" style="129" customWidth="1"/>
    <col min="8976" max="8976" width="12.5" style="129" customWidth="1"/>
    <col min="8977" max="8977" width="4.1640625" style="129" customWidth="1"/>
    <col min="8978" max="8978" width="10.83203125" style="129" customWidth="1"/>
    <col min="8979" max="8987" width="0" style="129" hidden="1" customWidth="1"/>
    <col min="8988" max="8988" width="11" style="129" customWidth="1"/>
    <col min="8989" max="8989" width="15" style="129" customWidth="1"/>
    <col min="8990" max="8990" width="16.33203125" style="129" customWidth="1"/>
    <col min="8991" max="9002" width="9.33203125" style="129"/>
    <col min="9003" max="9023" width="0" style="129" hidden="1" customWidth="1"/>
    <col min="9024" max="9216" width="9.33203125" style="129"/>
    <col min="9217" max="9217" width="8.33203125" style="129" customWidth="1"/>
    <col min="9218" max="9218" width="1.6640625" style="129" customWidth="1"/>
    <col min="9219" max="9219" width="4.1640625" style="129" customWidth="1"/>
    <col min="9220" max="9220" width="4.33203125" style="129" customWidth="1"/>
    <col min="9221" max="9221" width="17.1640625" style="129" customWidth="1"/>
    <col min="9222" max="9223" width="11.1640625" style="129" customWidth="1"/>
    <col min="9224" max="9224" width="12.5" style="129" customWidth="1"/>
    <col min="9225" max="9225" width="7" style="129" customWidth="1"/>
    <col min="9226" max="9226" width="5.1640625" style="129" customWidth="1"/>
    <col min="9227" max="9227" width="11.5" style="129" customWidth="1"/>
    <col min="9228" max="9228" width="12" style="129" customWidth="1"/>
    <col min="9229" max="9230" width="6" style="129" customWidth="1"/>
    <col min="9231" max="9231" width="2" style="129" customWidth="1"/>
    <col min="9232" max="9232" width="12.5" style="129" customWidth="1"/>
    <col min="9233" max="9233" width="4.1640625" style="129" customWidth="1"/>
    <col min="9234" max="9234" width="10.83203125" style="129" customWidth="1"/>
    <col min="9235" max="9243" width="0" style="129" hidden="1" customWidth="1"/>
    <col min="9244" max="9244" width="11" style="129" customWidth="1"/>
    <col min="9245" max="9245" width="15" style="129" customWidth="1"/>
    <col min="9246" max="9246" width="16.33203125" style="129" customWidth="1"/>
    <col min="9247" max="9258" width="9.33203125" style="129"/>
    <col min="9259" max="9279" width="0" style="129" hidden="1" customWidth="1"/>
    <col min="9280" max="9472" width="9.33203125" style="129"/>
    <col min="9473" max="9473" width="8.33203125" style="129" customWidth="1"/>
    <col min="9474" max="9474" width="1.6640625" style="129" customWidth="1"/>
    <col min="9475" max="9475" width="4.1640625" style="129" customWidth="1"/>
    <col min="9476" max="9476" width="4.33203125" style="129" customWidth="1"/>
    <col min="9477" max="9477" width="17.1640625" style="129" customWidth="1"/>
    <col min="9478" max="9479" width="11.1640625" style="129" customWidth="1"/>
    <col min="9480" max="9480" width="12.5" style="129" customWidth="1"/>
    <col min="9481" max="9481" width="7" style="129" customWidth="1"/>
    <col min="9482" max="9482" width="5.1640625" style="129" customWidth="1"/>
    <col min="9483" max="9483" width="11.5" style="129" customWidth="1"/>
    <col min="9484" max="9484" width="12" style="129" customWidth="1"/>
    <col min="9485" max="9486" width="6" style="129" customWidth="1"/>
    <col min="9487" max="9487" width="2" style="129" customWidth="1"/>
    <col min="9488" max="9488" width="12.5" style="129" customWidth="1"/>
    <col min="9489" max="9489" width="4.1640625" style="129" customWidth="1"/>
    <col min="9490" max="9490" width="10.83203125" style="129" customWidth="1"/>
    <col min="9491" max="9499" width="0" style="129" hidden="1" customWidth="1"/>
    <col min="9500" max="9500" width="11" style="129" customWidth="1"/>
    <col min="9501" max="9501" width="15" style="129" customWidth="1"/>
    <col min="9502" max="9502" width="16.33203125" style="129" customWidth="1"/>
    <col min="9503" max="9514" width="9.33203125" style="129"/>
    <col min="9515" max="9535" width="0" style="129" hidden="1" customWidth="1"/>
    <col min="9536" max="9728" width="9.33203125" style="129"/>
    <col min="9729" max="9729" width="8.33203125" style="129" customWidth="1"/>
    <col min="9730" max="9730" width="1.6640625" style="129" customWidth="1"/>
    <col min="9731" max="9731" width="4.1640625" style="129" customWidth="1"/>
    <col min="9732" max="9732" width="4.33203125" style="129" customWidth="1"/>
    <col min="9733" max="9733" width="17.1640625" style="129" customWidth="1"/>
    <col min="9734" max="9735" width="11.1640625" style="129" customWidth="1"/>
    <col min="9736" max="9736" width="12.5" style="129" customWidth="1"/>
    <col min="9737" max="9737" width="7" style="129" customWidth="1"/>
    <col min="9738" max="9738" width="5.1640625" style="129" customWidth="1"/>
    <col min="9739" max="9739" width="11.5" style="129" customWidth="1"/>
    <col min="9740" max="9740" width="12" style="129" customWidth="1"/>
    <col min="9741" max="9742" width="6" style="129" customWidth="1"/>
    <col min="9743" max="9743" width="2" style="129" customWidth="1"/>
    <col min="9744" max="9744" width="12.5" style="129" customWidth="1"/>
    <col min="9745" max="9745" width="4.1640625" style="129" customWidth="1"/>
    <col min="9746" max="9746" width="10.83203125" style="129" customWidth="1"/>
    <col min="9747" max="9755" width="0" style="129" hidden="1" customWidth="1"/>
    <col min="9756" max="9756" width="11" style="129" customWidth="1"/>
    <col min="9757" max="9757" width="15" style="129" customWidth="1"/>
    <col min="9758" max="9758" width="16.33203125" style="129" customWidth="1"/>
    <col min="9759" max="9770" width="9.33203125" style="129"/>
    <col min="9771" max="9791" width="0" style="129" hidden="1" customWidth="1"/>
    <col min="9792" max="9984" width="9.33203125" style="129"/>
    <col min="9985" max="9985" width="8.33203125" style="129" customWidth="1"/>
    <col min="9986" max="9986" width="1.6640625" style="129" customWidth="1"/>
    <col min="9987" max="9987" width="4.1640625" style="129" customWidth="1"/>
    <col min="9988" max="9988" width="4.33203125" style="129" customWidth="1"/>
    <col min="9989" max="9989" width="17.1640625" style="129" customWidth="1"/>
    <col min="9990" max="9991" width="11.1640625" style="129" customWidth="1"/>
    <col min="9992" max="9992" width="12.5" style="129" customWidth="1"/>
    <col min="9993" max="9993" width="7" style="129" customWidth="1"/>
    <col min="9994" max="9994" width="5.1640625" style="129" customWidth="1"/>
    <col min="9995" max="9995" width="11.5" style="129" customWidth="1"/>
    <col min="9996" max="9996" width="12" style="129" customWidth="1"/>
    <col min="9997" max="9998" width="6" style="129" customWidth="1"/>
    <col min="9999" max="9999" width="2" style="129" customWidth="1"/>
    <col min="10000" max="10000" width="12.5" style="129" customWidth="1"/>
    <col min="10001" max="10001" width="4.1640625" style="129" customWidth="1"/>
    <col min="10002" max="10002" width="10.83203125" style="129" customWidth="1"/>
    <col min="10003" max="10011" width="0" style="129" hidden="1" customWidth="1"/>
    <col min="10012" max="10012" width="11" style="129" customWidth="1"/>
    <col min="10013" max="10013" width="15" style="129" customWidth="1"/>
    <col min="10014" max="10014" width="16.33203125" style="129" customWidth="1"/>
    <col min="10015" max="10026" width="9.33203125" style="129"/>
    <col min="10027" max="10047" width="0" style="129" hidden="1" customWidth="1"/>
    <col min="10048" max="10240" width="9.33203125" style="129"/>
    <col min="10241" max="10241" width="8.33203125" style="129" customWidth="1"/>
    <col min="10242" max="10242" width="1.6640625" style="129" customWidth="1"/>
    <col min="10243" max="10243" width="4.1640625" style="129" customWidth="1"/>
    <col min="10244" max="10244" width="4.33203125" style="129" customWidth="1"/>
    <col min="10245" max="10245" width="17.1640625" style="129" customWidth="1"/>
    <col min="10246" max="10247" width="11.1640625" style="129" customWidth="1"/>
    <col min="10248" max="10248" width="12.5" style="129" customWidth="1"/>
    <col min="10249" max="10249" width="7" style="129" customWidth="1"/>
    <col min="10250" max="10250" width="5.1640625" style="129" customWidth="1"/>
    <col min="10251" max="10251" width="11.5" style="129" customWidth="1"/>
    <col min="10252" max="10252" width="12" style="129" customWidth="1"/>
    <col min="10253" max="10254" width="6" style="129" customWidth="1"/>
    <col min="10255" max="10255" width="2" style="129" customWidth="1"/>
    <col min="10256" max="10256" width="12.5" style="129" customWidth="1"/>
    <col min="10257" max="10257" width="4.1640625" style="129" customWidth="1"/>
    <col min="10258" max="10258" width="10.83203125" style="129" customWidth="1"/>
    <col min="10259" max="10267" width="0" style="129" hidden="1" customWidth="1"/>
    <col min="10268" max="10268" width="11" style="129" customWidth="1"/>
    <col min="10269" max="10269" width="15" style="129" customWidth="1"/>
    <col min="10270" max="10270" width="16.33203125" style="129" customWidth="1"/>
    <col min="10271" max="10282" width="9.33203125" style="129"/>
    <col min="10283" max="10303" width="0" style="129" hidden="1" customWidth="1"/>
    <col min="10304" max="10496" width="9.33203125" style="129"/>
    <col min="10497" max="10497" width="8.33203125" style="129" customWidth="1"/>
    <col min="10498" max="10498" width="1.6640625" style="129" customWidth="1"/>
    <col min="10499" max="10499" width="4.1640625" style="129" customWidth="1"/>
    <col min="10500" max="10500" width="4.33203125" style="129" customWidth="1"/>
    <col min="10501" max="10501" width="17.1640625" style="129" customWidth="1"/>
    <col min="10502" max="10503" width="11.1640625" style="129" customWidth="1"/>
    <col min="10504" max="10504" width="12.5" style="129" customWidth="1"/>
    <col min="10505" max="10505" width="7" style="129" customWidth="1"/>
    <col min="10506" max="10506" width="5.1640625" style="129" customWidth="1"/>
    <col min="10507" max="10507" width="11.5" style="129" customWidth="1"/>
    <col min="10508" max="10508" width="12" style="129" customWidth="1"/>
    <col min="10509" max="10510" width="6" style="129" customWidth="1"/>
    <col min="10511" max="10511" width="2" style="129" customWidth="1"/>
    <col min="10512" max="10512" width="12.5" style="129" customWidth="1"/>
    <col min="10513" max="10513" width="4.1640625" style="129" customWidth="1"/>
    <col min="10514" max="10514" width="10.83203125" style="129" customWidth="1"/>
    <col min="10515" max="10523" width="0" style="129" hidden="1" customWidth="1"/>
    <col min="10524" max="10524" width="11" style="129" customWidth="1"/>
    <col min="10525" max="10525" width="15" style="129" customWidth="1"/>
    <col min="10526" max="10526" width="16.33203125" style="129" customWidth="1"/>
    <col min="10527" max="10538" width="9.33203125" style="129"/>
    <col min="10539" max="10559" width="0" style="129" hidden="1" customWidth="1"/>
    <col min="10560" max="10752" width="9.33203125" style="129"/>
    <col min="10753" max="10753" width="8.33203125" style="129" customWidth="1"/>
    <col min="10754" max="10754" width="1.6640625" style="129" customWidth="1"/>
    <col min="10755" max="10755" width="4.1640625" style="129" customWidth="1"/>
    <col min="10756" max="10756" width="4.33203125" style="129" customWidth="1"/>
    <col min="10757" max="10757" width="17.1640625" style="129" customWidth="1"/>
    <col min="10758" max="10759" width="11.1640625" style="129" customWidth="1"/>
    <col min="10760" max="10760" width="12.5" style="129" customWidth="1"/>
    <col min="10761" max="10761" width="7" style="129" customWidth="1"/>
    <col min="10762" max="10762" width="5.1640625" style="129" customWidth="1"/>
    <col min="10763" max="10763" width="11.5" style="129" customWidth="1"/>
    <col min="10764" max="10764" width="12" style="129" customWidth="1"/>
    <col min="10765" max="10766" width="6" style="129" customWidth="1"/>
    <col min="10767" max="10767" width="2" style="129" customWidth="1"/>
    <col min="10768" max="10768" width="12.5" style="129" customWidth="1"/>
    <col min="10769" max="10769" width="4.1640625" style="129" customWidth="1"/>
    <col min="10770" max="10770" width="10.83203125" style="129" customWidth="1"/>
    <col min="10771" max="10779" width="0" style="129" hidden="1" customWidth="1"/>
    <col min="10780" max="10780" width="11" style="129" customWidth="1"/>
    <col min="10781" max="10781" width="15" style="129" customWidth="1"/>
    <col min="10782" max="10782" width="16.33203125" style="129" customWidth="1"/>
    <col min="10783" max="10794" width="9.33203125" style="129"/>
    <col min="10795" max="10815" width="0" style="129" hidden="1" customWidth="1"/>
    <col min="10816" max="11008" width="9.33203125" style="129"/>
    <col min="11009" max="11009" width="8.33203125" style="129" customWidth="1"/>
    <col min="11010" max="11010" width="1.6640625" style="129" customWidth="1"/>
    <col min="11011" max="11011" width="4.1640625" style="129" customWidth="1"/>
    <col min="11012" max="11012" width="4.33203125" style="129" customWidth="1"/>
    <col min="11013" max="11013" width="17.1640625" style="129" customWidth="1"/>
    <col min="11014" max="11015" width="11.1640625" style="129" customWidth="1"/>
    <col min="11016" max="11016" width="12.5" style="129" customWidth="1"/>
    <col min="11017" max="11017" width="7" style="129" customWidth="1"/>
    <col min="11018" max="11018" width="5.1640625" style="129" customWidth="1"/>
    <col min="11019" max="11019" width="11.5" style="129" customWidth="1"/>
    <col min="11020" max="11020" width="12" style="129" customWidth="1"/>
    <col min="11021" max="11022" width="6" style="129" customWidth="1"/>
    <col min="11023" max="11023" width="2" style="129" customWidth="1"/>
    <col min="11024" max="11024" width="12.5" style="129" customWidth="1"/>
    <col min="11025" max="11025" width="4.1640625" style="129" customWidth="1"/>
    <col min="11026" max="11026" width="10.83203125" style="129" customWidth="1"/>
    <col min="11027" max="11035" width="0" style="129" hidden="1" customWidth="1"/>
    <col min="11036" max="11036" width="11" style="129" customWidth="1"/>
    <col min="11037" max="11037" width="15" style="129" customWidth="1"/>
    <col min="11038" max="11038" width="16.33203125" style="129" customWidth="1"/>
    <col min="11039" max="11050" width="9.33203125" style="129"/>
    <col min="11051" max="11071" width="0" style="129" hidden="1" customWidth="1"/>
    <col min="11072" max="11264" width="9.33203125" style="129"/>
    <col min="11265" max="11265" width="8.33203125" style="129" customWidth="1"/>
    <col min="11266" max="11266" width="1.6640625" style="129" customWidth="1"/>
    <col min="11267" max="11267" width="4.1640625" style="129" customWidth="1"/>
    <col min="11268" max="11268" width="4.33203125" style="129" customWidth="1"/>
    <col min="11269" max="11269" width="17.1640625" style="129" customWidth="1"/>
    <col min="11270" max="11271" width="11.1640625" style="129" customWidth="1"/>
    <col min="11272" max="11272" width="12.5" style="129" customWidth="1"/>
    <col min="11273" max="11273" width="7" style="129" customWidth="1"/>
    <col min="11274" max="11274" width="5.1640625" style="129" customWidth="1"/>
    <col min="11275" max="11275" width="11.5" style="129" customWidth="1"/>
    <col min="11276" max="11276" width="12" style="129" customWidth="1"/>
    <col min="11277" max="11278" width="6" style="129" customWidth="1"/>
    <col min="11279" max="11279" width="2" style="129" customWidth="1"/>
    <col min="11280" max="11280" width="12.5" style="129" customWidth="1"/>
    <col min="11281" max="11281" width="4.1640625" style="129" customWidth="1"/>
    <col min="11282" max="11282" width="10.83203125" style="129" customWidth="1"/>
    <col min="11283" max="11291" width="0" style="129" hidden="1" customWidth="1"/>
    <col min="11292" max="11292" width="11" style="129" customWidth="1"/>
    <col min="11293" max="11293" width="15" style="129" customWidth="1"/>
    <col min="11294" max="11294" width="16.33203125" style="129" customWidth="1"/>
    <col min="11295" max="11306" width="9.33203125" style="129"/>
    <col min="11307" max="11327" width="0" style="129" hidden="1" customWidth="1"/>
    <col min="11328" max="11520" width="9.33203125" style="129"/>
    <col min="11521" max="11521" width="8.33203125" style="129" customWidth="1"/>
    <col min="11522" max="11522" width="1.6640625" style="129" customWidth="1"/>
    <col min="11523" max="11523" width="4.1640625" style="129" customWidth="1"/>
    <col min="11524" max="11524" width="4.33203125" style="129" customWidth="1"/>
    <col min="11525" max="11525" width="17.1640625" style="129" customWidth="1"/>
    <col min="11526" max="11527" width="11.1640625" style="129" customWidth="1"/>
    <col min="11528" max="11528" width="12.5" style="129" customWidth="1"/>
    <col min="11529" max="11529" width="7" style="129" customWidth="1"/>
    <col min="11530" max="11530" width="5.1640625" style="129" customWidth="1"/>
    <col min="11531" max="11531" width="11.5" style="129" customWidth="1"/>
    <col min="11532" max="11532" width="12" style="129" customWidth="1"/>
    <col min="11533" max="11534" width="6" style="129" customWidth="1"/>
    <col min="11535" max="11535" width="2" style="129" customWidth="1"/>
    <col min="11536" max="11536" width="12.5" style="129" customWidth="1"/>
    <col min="11537" max="11537" width="4.1640625" style="129" customWidth="1"/>
    <col min="11538" max="11538" width="10.83203125" style="129" customWidth="1"/>
    <col min="11539" max="11547" width="0" style="129" hidden="1" customWidth="1"/>
    <col min="11548" max="11548" width="11" style="129" customWidth="1"/>
    <col min="11549" max="11549" width="15" style="129" customWidth="1"/>
    <col min="11550" max="11550" width="16.33203125" style="129" customWidth="1"/>
    <col min="11551" max="11562" width="9.33203125" style="129"/>
    <col min="11563" max="11583" width="0" style="129" hidden="1" customWidth="1"/>
    <col min="11584" max="11776" width="9.33203125" style="129"/>
    <col min="11777" max="11777" width="8.33203125" style="129" customWidth="1"/>
    <col min="11778" max="11778" width="1.6640625" style="129" customWidth="1"/>
    <col min="11779" max="11779" width="4.1640625" style="129" customWidth="1"/>
    <col min="11780" max="11780" width="4.33203125" style="129" customWidth="1"/>
    <col min="11781" max="11781" width="17.1640625" style="129" customWidth="1"/>
    <col min="11782" max="11783" width="11.1640625" style="129" customWidth="1"/>
    <col min="11784" max="11784" width="12.5" style="129" customWidth="1"/>
    <col min="11785" max="11785" width="7" style="129" customWidth="1"/>
    <col min="11786" max="11786" width="5.1640625" style="129" customWidth="1"/>
    <col min="11787" max="11787" width="11.5" style="129" customWidth="1"/>
    <col min="11788" max="11788" width="12" style="129" customWidth="1"/>
    <col min="11789" max="11790" width="6" style="129" customWidth="1"/>
    <col min="11791" max="11791" width="2" style="129" customWidth="1"/>
    <col min="11792" max="11792" width="12.5" style="129" customWidth="1"/>
    <col min="11793" max="11793" width="4.1640625" style="129" customWidth="1"/>
    <col min="11794" max="11794" width="10.83203125" style="129" customWidth="1"/>
    <col min="11795" max="11803" width="0" style="129" hidden="1" customWidth="1"/>
    <col min="11804" max="11804" width="11" style="129" customWidth="1"/>
    <col min="11805" max="11805" width="15" style="129" customWidth="1"/>
    <col min="11806" max="11806" width="16.33203125" style="129" customWidth="1"/>
    <col min="11807" max="11818" width="9.33203125" style="129"/>
    <col min="11819" max="11839" width="0" style="129" hidden="1" customWidth="1"/>
    <col min="11840" max="12032" width="9.33203125" style="129"/>
    <col min="12033" max="12033" width="8.33203125" style="129" customWidth="1"/>
    <col min="12034" max="12034" width="1.6640625" style="129" customWidth="1"/>
    <col min="12035" max="12035" width="4.1640625" style="129" customWidth="1"/>
    <col min="12036" max="12036" width="4.33203125" style="129" customWidth="1"/>
    <col min="12037" max="12037" width="17.1640625" style="129" customWidth="1"/>
    <col min="12038" max="12039" width="11.1640625" style="129" customWidth="1"/>
    <col min="12040" max="12040" width="12.5" style="129" customWidth="1"/>
    <col min="12041" max="12041" width="7" style="129" customWidth="1"/>
    <col min="12042" max="12042" width="5.1640625" style="129" customWidth="1"/>
    <col min="12043" max="12043" width="11.5" style="129" customWidth="1"/>
    <col min="12044" max="12044" width="12" style="129" customWidth="1"/>
    <col min="12045" max="12046" width="6" style="129" customWidth="1"/>
    <col min="12047" max="12047" width="2" style="129" customWidth="1"/>
    <col min="12048" max="12048" width="12.5" style="129" customWidth="1"/>
    <col min="12049" max="12049" width="4.1640625" style="129" customWidth="1"/>
    <col min="12050" max="12050" width="10.83203125" style="129" customWidth="1"/>
    <col min="12051" max="12059" width="0" style="129" hidden="1" customWidth="1"/>
    <col min="12060" max="12060" width="11" style="129" customWidth="1"/>
    <col min="12061" max="12061" width="15" style="129" customWidth="1"/>
    <col min="12062" max="12062" width="16.33203125" style="129" customWidth="1"/>
    <col min="12063" max="12074" width="9.33203125" style="129"/>
    <col min="12075" max="12095" width="0" style="129" hidden="1" customWidth="1"/>
    <col min="12096" max="12288" width="9.33203125" style="129"/>
    <col min="12289" max="12289" width="8.33203125" style="129" customWidth="1"/>
    <col min="12290" max="12290" width="1.6640625" style="129" customWidth="1"/>
    <col min="12291" max="12291" width="4.1640625" style="129" customWidth="1"/>
    <col min="12292" max="12292" width="4.33203125" style="129" customWidth="1"/>
    <col min="12293" max="12293" width="17.1640625" style="129" customWidth="1"/>
    <col min="12294" max="12295" width="11.1640625" style="129" customWidth="1"/>
    <col min="12296" max="12296" width="12.5" style="129" customWidth="1"/>
    <col min="12297" max="12297" width="7" style="129" customWidth="1"/>
    <col min="12298" max="12298" width="5.1640625" style="129" customWidth="1"/>
    <col min="12299" max="12299" width="11.5" style="129" customWidth="1"/>
    <col min="12300" max="12300" width="12" style="129" customWidth="1"/>
    <col min="12301" max="12302" width="6" style="129" customWidth="1"/>
    <col min="12303" max="12303" width="2" style="129" customWidth="1"/>
    <col min="12304" max="12304" width="12.5" style="129" customWidth="1"/>
    <col min="12305" max="12305" width="4.1640625" style="129" customWidth="1"/>
    <col min="12306" max="12306" width="10.83203125" style="129" customWidth="1"/>
    <col min="12307" max="12315" width="0" style="129" hidden="1" customWidth="1"/>
    <col min="12316" max="12316" width="11" style="129" customWidth="1"/>
    <col min="12317" max="12317" width="15" style="129" customWidth="1"/>
    <col min="12318" max="12318" width="16.33203125" style="129" customWidth="1"/>
    <col min="12319" max="12330" width="9.33203125" style="129"/>
    <col min="12331" max="12351" width="0" style="129" hidden="1" customWidth="1"/>
    <col min="12352" max="12544" width="9.33203125" style="129"/>
    <col min="12545" max="12545" width="8.33203125" style="129" customWidth="1"/>
    <col min="12546" max="12546" width="1.6640625" style="129" customWidth="1"/>
    <col min="12547" max="12547" width="4.1640625" style="129" customWidth="1"/>
    <col min="12548" max="12548" width="4.33203125" style="129" customWidth="1"/>
    <col min="12549" max="12549" width="17.1640625" style="129" customWidth="1"/>
    <col min="12550" max="12551" width="11.1640625" style="129" customWidth="1"/>
    <col min="12552" max="12552" width="12.5" style="129" customWidth="1"/>
    <col min="12553" max="12553" width="7" style="129" customWidth="1"/>
    <col min="12554" max="12554" width="5.1640625" style="129" customWidth="1"/>
    <col min="12555" max="12555" width="11.5" style="129" customWidth="1"/>
    <col min="12556" max="12556" width="12" style="129" customWidth="1"/>
    <col min="12557" max="12558" width="6" style="129" customWidth="1"/>
    <col min="12559" max="12559" width="2" style="129" customWidth="1"/>
    <col min="12560" max="12560" width="12.5" style="129" customWidth="1"/>
    <col min="12561" max="12561" width="4.1640625" style="129" customWidth="1"/>
    <col min="12562" max="12562" width="10.83203125" style="129" customWidth="1"/>
    <col min="12563" max="12571" width="0" style="129" hidden="1" customWidth="1"/>
    <col min="12572" max="12572" width="11" style="129" customWidth="1"/>
    <col min="12573" max="12573" width="15" style="129" customWidth="1"/>
    <col min="12574" max="12574" width="16.33203125" style="129" customWidth="1"/>
    <col min="12575" max="12586" width="9.33203125" style="129"/>
    <col min="12587" max="12607" width="0" style="129" hidden="1" customWidth="1"/>
    <col min="12608" max="12800" width="9.33203125" style="129"/>
    <col min="12801" max="12801" width="8.33203125" style="129" customWidth="1"/>
    <col min="12802" max="12802" width="1.6640625" style="129" customWidth="1"/>
    <col min="12803" max="12803" width="4.1640625" style="129" customWidth="1"/>
    <col min="12804" max="12804" width="4.33203125" style="129" customWidth="1"/>
    <col min="12805" max="12805" width="17.1640625" style="129" customWidth="1"/>
    <col min="12806" max="12807" width="11.1640625" style="129" customWidth="1"/>
    <col min="12808" max="12808" width="12.5" style="129" customWidth="1"/>
    <col min="12809" max="12809" width="7" style="129" customWidth="1"/>
    <col min="12810" max="12810" width="5.1640625" style="129" customWidth="1"/>
    <col min="12811" max="12811" width="11.5" style="129" customWidth="1"/>
    <col min="12812" max="12812" width="12" style="129" customWidth="1"/>
    <col min="12813" max="12814" width="6" style="129" customWidth="1"/>
    <col min="12815" max="12815" width="2" style="129" customWidth="1"/>
    <col min="12816" max="12816" width="12.5" style="129" customWidth="1"/>
    <col min="12817" max="12817" width="4.1640625" style="129" customWidth="1"/>
    <col min="12818" max="12818" width="10.83203125" style="129" customWidth="1"/>
    <col min="12819" max="12827" width="0" style="129" hidden="1" customWidth="1"/>
    <col min="12828" max="12828" width="11" style="129" customWidth="1"/>
    <col min="12829" max="12829" width="15" style="129" customWidth="1"/>
    <col min="12830" max="12830" width="16.33203125" style="129" customWidth="1"/>
    <col min="12831" max="12842" width="9.33203125" style="129"/>
    <col min="12843" max="12863" width="0" style="129" hidden="1" customWidth="1"/>
    <col min="12864" max="13056" width="9.33203125" style="129"/>
    <col min="13057" max="13057" width="8.33203125" style="129" customWidth="1"/>
    <col min="13058" max="13058" width="1.6640625" style="129" customWidth="1"/>
    <col min="13059" max="13059" width="4.1640625" style="129" customWidth="1"/>
    <col min="13060" max="13060" width="4.33203125" style="129" customWidth="1"/>
    <col min="13061" max="13061" width="17.1640625" style="129" customWidth="1"/>
    <col min="13062" max="13063" width="11.1640625" style="129" customWidth="1"/>
    <col min="13064" max="13064" width="12.5" style="129" customWidth="1"/>
    <col min="13065" max="13065" width="7" style="129" customWidth="1"/>
    <col min="13066" max="13066" width="5.1640625" style="129" customWidth="1"/>
    <col min="13067" max="13067" width="11.5" style="129" customWidth="1"/>
    <col min="13068" max="13068" width="12" style="129" customWidth="1"/>
    <col min="13069" max="13070" width="6" style="129" customWidth="1"/>
    <col min="13071" max="13071" width="2" style="129" customWidth="1"/>
    <col min="13072" max="13072" width="12.5" style="129" customWidth="1"/>
    <col min="13073" max="13073" width="4.1640625" style="129" customWidth="1"/>
    <col min="13074" max="13074" width="10.83203125" style="129" customWidth="1"/>
    <col min="13075" max="13083" width="0" style="129" hidden="1" customWidth="1"/>
    <col min="13084" max="13084" width="11" style="129" customWidth="1"/>
    <col min="13085" max="13085" width="15" style="129" customWidth="1"/>
    <col min="13086" max="13086" width="16.33203125" style="129" customWidth="1"/>
    <col min="13087" max="13098" width="9.33203125" style="129"/>
    <col min="13099" max="13119" width="0" style="129" hidden="1" customWidth="1"/>
    <col min="13120" max="13312" width="9.33203125" style="129"/>
    <col min="13313" max="13313" width="8.33203125" style="129" customWidth="1"/>
    <col min="13314" max="13314" width="1.6640625" style="129" customWidth="1"/>
    <col min="13315" max="13315" width="4.1640625" style="129" customWidth="1"/>
    <col min="13316" max="13316" width="4.33203125" style="129" customWidth="1"/>
    <col min="13317" max="13317" width="17.1640625" style="129" customWidth="1"/>
    <col min="13318" max="13319" width="11.1640625" style="129" customWidth="1"/>
    <col min="13320" max="13320" width="12.5" style="129" customWidth="1"/>
    <col min="13321" max="13321" width="7" style="129" customWidth="1"/>
    <col min="13322" max="13322" width="5.1640625" style="129" customWidth="1"/>
    <col min="13323" max="13323" width="11.5" style="129" customWidth="1"/>
    <col min="13324" max="13324" width="12" style="129" customWidth="1"/>
    <col min="13325" max="13326" width="6" style="129" customWidth="1"/>
    <col min="13327" max="13327" width="2" style="129" customWidth="1"/>
    <col min="13328" max="13328" width="12.5" style="129" customWidth="1"/>
    <col min="13329" max="13329" width="4.1640625" style="129" customWidth="1"/>
    <col min="13330" max="13330" width="10.83203125" style="129" customWidth="1"/>
    <col min="13331" max="13339" width="0" style="129" hidden="1" customWidth="1"/>
    <col min="13340" max="13340" width="11" style="129" customWidth="1"/>
    <col min="13341" max="13341" width="15" style="129" customWidth="1"/>
    <col min="13342" max="13342" width="16.33203125" style="129" customWidth="1"/>
    <col min="13343" max="13354" width="9.33203125" style="129"/>
    <col min="13355" max="13375" width="0" style="129" hidden="1" customWidth="1"/>
    <col min="13376" max="13568" width="9.33203125" style="129"/>
    <col min="13569" max="13569" width="8.33203125" style="129" customWidth="1"/>
    <col min="13570" max="13570" width="1.6640625" style="129" customWidth="1"/>
    <col min="13571" max="13571" width="4.1640625" style="129" customWidth="1"/>
    <col min="13572" max="13572" width="4.33203125" style="129" customWidth="1"/>
    <col min="13573" max="13573" width="17.1640625" style="129" customWidth="1"/>
    <col min="13574" max="13575" width="11.1640625" style="129" customWidth="1"/>
    <col min="13576" max="13576" width="12.5" style="129" customWidth="1"/>
    <col min="13577" max="13577" width="7" style="129" customWidth="1"/>
    <col min="13578" max="13578" width="5.1640625" style="129" customWidth="1"/>
    <col min="13579" max="13579" width="11.5" style="129" customWidth="1"/>
    <col min="13580" max="13580" width="12" style="129" customWidth="1"/>
    <col min="13581" max="13582" width="6" style="129" customWidth="1"/>
    <col min="13583" max="13583" width="2" style="129" customWidth="1"/>
    <col min="13584" max="13584" width="12.5" style="129" customWidth="1"/>
    <col min="13585" max="13585" width="4.1640625" style="129" customWidth="1"/>
    <col min="13586" max="13586" width="10.83203125" style="129" customWidth="1"/>
    <col min="13587" max="13595" width="0" style="129" hidden="1" customWidth="1"/>
    <col min="13596" max="13596" width="11" style="129" customWidth="1"/>
    <col min="13597" max="13597" width="15" style="129" customWidth="1"/>
    <col min="13598" max="13598" width="16.33203125" style="129" customWidth="1"/>
    <col min="13599" max="13610" width="9.33203125" style="129"/>
    <col min="13611" max="13631" width="0" style="129" hidden="1" customWidth="1"/>
    <col min="13632" max="13824" width="9.33203125" style="129"/>
    <col min="13825" max="13825" width="8.33203125" style="129" customWidth="1"/>
    <col min="13826" max="13826" width="1.6640625" style="129" customWidth="1"/>
    <col min="13827" max="13827" width="4.1640625" style="129" customWidth="1"/>
    <col min="13828" max="13828" width="4.33203125" style="129" customWidth="1"/>
    <col min="13829" max="13829" width="17.1640625" style="129" customWidth="1"/>
    <col min="13830" max="13831" width="11.1640625" style="129" customWidth="1"/>
    <col min="13832" max="13832" width="12.5" style="129" customWidth="1"/>
    <col min="13833" max="13833" width="7" style="129" customWidth="1"/>
    <col min="13834" max="13834" width="5.1640625" style="129" customWidth="1"/>
    <col min="13835" max="13835" width="11.5" style="129" customWidth="1"/>
    <col min="13836" max="13836" width="12" style="129" customWidth="1"/>
    <col min="13837" max="13838" width="6" style="129" customWidth="1"/>
    <col min="13839" max="13839" width="2" style="129" customWidth="1"/>
    <col min="13840" max="13840" width="12.5" style="129" customWidth="1"/>
    <col min="13841" max="13841" width="4.1640625" style="129" customWidth="1"/>
    <col min="13842" max="13842" width="10.83203125" style="129" customWidth="1"/>
    <col min="13843" max="13851" width="0" style="129" hidden="1" customWidth="1"/>
    <col min="13852" max="13852" width="11" style="129" customWidth="1"/>
    <col min="13853" max="13853" width="15" style="129" customWidth="1"/>
    <col min="13854" max="13854" width="16.33203125" style="129" customWidth="1"/>
    <col min="13855" max="13866" width="9.33203125" style="129"/>
    <col min="13867" max="13887" width="0" style="129" hidden="1" customWidth="1"/>
    <col min="13888" max="14080" width="9.33203125" style="129"/>
    <col min="14081" max="14081" width="8.33203125" style="129" customWidth="1"/>
    <col min="14082" max="14082" width="1.6640625" style="129" customWidth="1"/>
    <col min="14083" max="14083" width="4.1640625" style="129" customWidth="1"/>
    <col min="14084" max="14084" width="4.33203125" style="129" customWidth="1"/>
    <col min="14085" max="14085" width="17.1640625" style="129" customWidth="1"/>
    <col min="14086" max="14087" width="11.1640625" style="129" customWidth="1"/>
    <col min="14088" max="14088" width="12.5" style="129" customWidth="1"/>
    <col min="14089" max="14089" width="7" style="129" customWidth="1"/>
    <col min="14090" max="14090" width="5.1640625" style="129" customWidth="1"/>
    <col min="14091" max="14091" width="11.5" style="129" customWidth="1"/>
    <col min="14092" max="14092" width="12" style="129" customWidth="1"/>
    <col min="14093" max="14094" width="6" style="129" customWidth="1"/>
    <col min="14095" max="14095" width="2" style="129" customWidth="1"/>
    <col min="14096" max="14096" width="12.5" style="129" customWidth="1"/>
    <col min="14097" max="14097" width="4.1640625" style="129" customWidth="1"/>
    <col min="14098" max="14098" width="10.83203125" style="129" customWidth="1"/>
    <col min="14099" max="14107" width="0" style="129" hidden="1" customWidth="1"/>
    <col min="14108" max="14108" width="11" style="129" customWidth="1"/>
    <col min="14109" max="14109" width="15" style="129" customWidth="1"/>
    <col min="14110" max="14110" width="16.33203125" style="129" customWidth="1"/>
    <col min="14111" max="14122" width="9.33203125" style="129"/>
    <col min="14123" max="14143" width="0" style="129" hidden="1" customWidth="1"/>
    <col min="14144" max="14336" width="9.33203125" style="129"/>
    <col min="14337" max="14337" width="8.33203125" style="129" customWidth="1"/>
    <col min="14338" max="14338" width="1.6640625" style="129" customWidth="1"/>
    <col min="14339" max="14339" width="4.1640625" style="129" customWidth="1"/>
    <col min="14340" max="14340" width="4.33203125" style="129" customWidth="1"/>
    <col min="14341" max="14341" width="17.1640625" style="129" customWidth="1"/>
    <col min="14342" max="14343" width="11.1640625" style="129" customWidth="1"/>
    <col min="14344" max="14344" width="12.5" style="129" customWidth="1"/>
    <col min="14345" max="14345" width="7" style="129" customWidth="1"/>
    <col min="14346" max="14346" width="5.1640625" style="129" customWidth="1"/>
    <col min="14347" max="14347" width="11.5" style="129" customWidth="1"/>
    <col min="14348" max="14348" width="12" style="129" customWidth="1"/>
    <col min="14349" max="14350" width="6" style="129" customWidth="1"/>
    <col min="14351" max="14351" width="2" style="129" customWidth="1"/>
    <col min="14352" max="14352" width="12.5" style="129" customWidth="1"/>
    <col min="14353" max="14353" width="4.1640625" style="129" customWidth="1"/>
    <col min="14354" max="14354" width="10.83203125" style="129" customWidth="1"/>
    <col min="14355" max="14363" width="0" style="129" hidden="1" customWidth="1"/>
    <col min="14364" max="14364" width="11" style="129" customWidth="1"/>
    <col min="14365" max="14365" width="15" style="129" customWidth="1"/>
    <col min="14366" max="14366" width="16.33203125" style="129" customWidth="1"/>
    <col min="14367" max="14378" width="9.33203125" style="129"/>
    <col min="14379" max="14399" width="0" style="129" hidden="1" customWidth="1"/>
    <col min="14400" max="14592" width="9.33203125" style="129"/>
    <col min="14593" max="14593" width="8.33203125" style="129" customWidth="1"/>
    <col min="14594" max="14594" width="1.6640625" style="129" customWidth="1"/>
    <col min="14595" max="14595" width="4.1640625" style="129" customWidth="1"/>
    <col min="14596" max="14596" width="4.33203125" style="129" customWidth="1"/>
    <col min="14597" max="14597" width="17.1640625" style="129" customWidth="1"/>
    <col min="14598" max="14599" width="11.1640625" style="129" customWidth="1"/>
    <col min="14600" max="14600" width="12.5" style="129" customWidth="1"/>
    <col min="14601" max="14601" width="7" style="129" customWidth="1"/>
    <col min="14602" max="14602" width="5.1640625" style="129" customWidth="1"/>
    <col min="14603" max="14603" width="11.5" style="129" customWidth="1"/>
    <col min="14604" max="14604" width="12" style="129" customWidth="1"/>
    <col min="14605" max="14606" width="6" style="129" customWidth="1"/>
    <col min="14607" max="14607" width="2" style="129" customWidth="1"/>
    <col min="14608" max="14608" width="12.5" style="129" customWidth="1"/>
    <col min="14609" max="14609" width="4.1640625" style="129" customWidth="1"/>
    <col min="14610" max="14610" width="10.83203125" style="129" customWidth="1"/>
    <col min="14611" max="14619" width="0" style="129" hidden="1" customWidth="1"/>
    <col min="14620" max="14620" width="11" style="129" customWidth="1"/>
    <col min="14621" max="14621" width="15" style="129" customWidth="1"/>
    <col min="14622" max="14622" width="16.33203125" style="129" customWidth="1"/>
    <col min="14623" max="14634" width="9.33203125" style="129"/>
    <col min="14635" max="14655" width="0" style="129" hidden="1" customWidth="1"/>
    <col min="14656" max="14848" width="9.33203125" style="129"/>
    <col min="14849" max="14849" width="8.33203125" style="129" customWidth="1"/>
    <col min="14850" max="14850" width="1.6640625" style="129" customWidth="1"/>
    <col min="14851" max="14851" width="4.1640625" style="129" customWidth="1"/>
    <col min="14852" max="14852" width="4.33203125" style="129" customWidth="1"/>
    <col min="14853" max="14853" width="17.1640625" style="129" customWidth="1"/>
    <col min="14854" max="14855" width="11.1640625" style="129" customWidth="1"/>
    <col min="14856" max="14856" width="12.5" style="129" customWidth="1"/>
    <col min="14857" max="14857" width="7" style="129" customWidth="1"/>
    <col min="14858" max="14858" width="5.1640625" style="129" customWidth="1"/>
    <col min="14859" max="14859" width="11.5" style="129" customWidth="1"/>
    <col min="14860" max="14860" width="12" style="129" customWidth="1"/>
    <col min="14861" max="14862" width="6" style="129" customWidth="1"/>
    <col min="14863" max="14863" width="2" style="129" customWidth="1"/>
    <col min="14864" max="14864" width="12.5" style="129" customWidth="1"/>
    <col min="14865" max="14865" width="4.1640625" style="129" customWidth="1"/>
    <col min="14866" max="14866" width="10.83203125" style="129" customWidth="1"/>
    <col min="14867" max="14875" width="0" style="129" hidden="1" customWidth="1"/>
    <col min="14876" max="14876" width="11" style="129" customWidth="1"/>
    <col min="14877" max="14877" width="15" style="129" customWidth="1"/>
    <col min="14878" max="14878" width="16.33203125" style="129" customWidth="1"/>
    <col min="14879" max="14890" width="9.33203125" style="129"/>
    <col min="14891" max="14911" width="0" style="129" hidden="1" customWidth="1"/>
    <col min="14912" max="15104" width="9.33203125" style="129"/>
    <col min="15105" max="15105" width="8.33203125" style="129" customWidth="1"/>
    <col min="15106" max="15106" width="1.6640625" style="129" customWidth="1"/>
    <col min="15107" max="15107" width="4.1640625" style="129" customWidth="1"/>
    <col min="15108" max="15108" width="4.33203125" style="129" customWidth="1"/>
    <col min="15109" max="15109" width="17.1640625" style="129" customWidth="1"/>
    <col min="15110" max="15111" width="11.1640625" style="129" customWidth="1"/>
    <col min="15112" max="15112" width="12.5" style="129" customWidth="1"/>
    <col min="15113" max="15113" width="7" style="129" customWidth="1"/>
    <col min="15114" max="15114" width="5.1640625" style="129" customWidth="1"/>
    <col min="15115" max="15115" width="11.5" style="129" customWidth="1"/>
    <col min="15116" max="15116" width="12" style="129" customWidth="1"/>
    <col min="15117" max="15118" width="6" style="129" customWidth="1"/>
    <col min="15119" max="15119" width="2" style="129" customWidth="1"/>
    <col min="15120" max="15120" width="12.5" style="129" customWidth="1"/>
    <col min="15121" max="15121" width="4.1640625" style="129" customWidth="1"/>
    <col min="15122" max="15122" width="10.83203125" style="129" customWidth="1"/>
    <col min="15123" max="15131" width="0" style="129" hidden="1" customWidth="1"/>
    <col min="15132" max="15132" width="11" style="129" customWidth="1"/>
    <col min="15133" max="15133" width="15" style="129" customWidth="1"/>
    <col min="15134" max="15134" width="16.33203125" style="129" customWidth="1"/>
    <col min="15135" max="15146" width="9.33203125" style="129"/>
    <col min="15147" max="15167" width="0" style="129" hidden="1" customWidth="1"/>
    <col min="15168" max="15360" width="9.33203125" style="129"/>
    <col min="15361" max="15361" width="8.33203125" style="129" customWidth="1"/>
    <col min="15362" max="15362" width="1.6640625" style="129" customWidth="1"/>
    <col min="15363" max="15363" width="4.1640625" style="129" customWidth="1"/>
    <col min="15364" max="15364" width="4.33203125" style="129" customWidth="1"/>
    <col min="15365" max="15365" width="17.1640625" style="129" customWidth="1"/>
    <col min="15366" max="15367" width="11.1640625" style="129" customWidth="1"/>
    <col min="15368" max="15368" width="12.5" style="129" customWidth="1"/>
    <col min="15369" max="15369" width="7" style="129" customWidth="1"/>
    <col min="15370" max="15370" width="5.1640625" style="129" customWidth="1"/>
    <col min="15371" max="15371" width="11.5" style="129" customWidth="1"/>
    <col min="15372" max="15372" width="12" style="129" customWidth="1"/>
    <col min="15373" max="15374" width="6" style="129" customWidth="1"/>
    <col min="15375" max="15375" width="2" style="129" customWidth="1"/>
    <col min="15376" max="15376" width="12.5" style="129" customWidth="1"/>
    <col min="15377" max="15377" width="4.1640625" style="129" customWidth="1"/>
    <col min="15378" max="15378" width="10.83203125" style="129" customWidth="1"/>
    <col min="15379" max="15387" width="0" style="129" hidden="1" customWidth="1"/>
    <col min="15388" max="15388" width="11" style="129" customWidth="1"/>
    <col min="15389" max="15389" width="15" style="129" customWidth="1"/>
    <col min="15390" max="15390" width="16.33203125" style="129" customWidth="1"/>
    <col min="15391" max="15402" width="9.33203125" style="129"/>
    <col min="15403" max="15423" width="0" style="129" hidden="1" customWidth="1"/>
    <col min="15424" max="15616" width="9.33203125" style="129"/>
    <col min="15617" max="15617" width="8.33203125" style="129" customWidth="1"/>
    <col min="15618" max="15618" width="1.6640625" style="129" customWidth="1"/>
    <col min="15619" max="15619" width="4.1640625" style="129" customWidth="1"/>
    <col min="15620" max="15620" width="4.33203125" style="129" customWidth="1"/>
    <col min="15621" max="15621" width="17.1640625" style="129" customWidth="1"/>
    <col min="15622" max="15623" width="11.1640625" style="129" customWidth="1"/>
    <col min="15624" max="15624" width="12.5" style="129" customWidth="1"/>
    <col min="15625" max="15625" width="7" style="129" customWidth="1"/>
    <col min="15626" max="15626" width="5.1640625" style="129" customWidth="1"/>
    <col min="15627" max="15627" width="11.5" style="129" customWidth="1"/>
    <col min="15628" max="15628" width="12" style="129" customWidth="1"/>
    <col min="15629" max="15630" width="6" style="129" customWidth="1"/>
    <col min="15631" max="15631" width="2" style="129" customWidth="1"/>
    <col min="15632" max="15632" width="12.5" style="129" customWidth="1"/>
    <col min="15633" max="15633" width="4.1640625" style="129" customWidth="1"/>
    <col min="15634" max="15634" width="10.83203125" style="129" customWidth="1"/>
    <col min="15635" max="15643" width="0" style="129" hidden="1" customWidth="1"/>
    <col min="15644" max="15644" width="11" style="129" customWidth="1"/>
    <col min="15645" max="15645" width="15" style="129" customWidth="1"/>
    <col min="15646" max="15646" width="16.33203125" style="129" customWidth="1"/>
    <col min="15647" max="15658" width="9.33203125" style="129"/>
    <col min="15659" max="15679" width="0" style="129" hidden="1" customWidth="1"/>
    <col min="15680" max="15872" width="9.33203125" style="129"/>
    <col min="15873" max="15873" width="8.33203125" style="129" customWidth="1"/>
    <col min="15874" max="15874" width="1.6640625" style="129" customWidth="1"/>
    <col min="15875" max="15875" width="4.1640625" style="129" customWidth="1"/>
    <col min="15876" max="15876" width="4.33203125" style="129" customWidth="1"/>
    <col min="15877" max="15877" width="17.1640625" style="129" customWidth="1"/>
    <col min="15878" max="15879" width="11.1640625" style="129" customWidth="1"/>
    <col min="15880" max="15880" width="12.5" style="129" customWidth="1"/>
    <col min="15881" max="15881" width="7" style="129" customWidth="1"/>
    <col min="15882" max="15882" width="5.1640625" style="129" customWidth="1"/>
    <col min="15883" max="15883" width="11.5" style="129" customWidth="1"/>
    <col min="15884" max="15884" width="12" style="129" customWidth="1"/>
    <col min="15885" max="15886" width="6" style="129" customWidth="1"/>
    <col min="15887" max="15887" width="2" style="129" customWidth="1"/>
    <col min="15888" max="15888" width="12.5" style="129" customWidth="1"/>
    <col min="15889" max="15889" width="4.1640625" style="129" customWidth="1"/>
    <col min="15890" max="15890" width="10.83203125" style="129" customWidth="1"/>
    <col min="15891" max="15899" width="0" style="129" hidden="1" customWidth="1"/>
    <col min="15900" max="15900" width="11" style="129" customWidth="1"/>
    <col min="15901" max="15901" width="15" style="129" customWidth="1"/>
    <col min="15902" max="15902" width="16.33203125" style="129" customWidth="1"/>
    <col min="15903" max="15914" width="9.33203125" style="129"/>
    <col min="15915" max="15935" width="0" style="129" hidden="1" customWidth="1"/>
    <col min="15936" max="16128" width="9.33203125" style="129"/>
    <col min="16129" max="16129" width="8.33203125" style="129" customWidth="1"/>
    <col min="16130" max="16130" width="1.6640625" style="129" customWidth="1"/>
    <col min="16131" max="16131" width="4.1640625" style="129" customWidth="1"/>
    <col min="16132" max="16132" width="4.33203125" style="129" customWidth="1"/>
    <col min="16133" max="16133" width="17.1640625" style="129" customWidth="1"/>
    <col min="16134" max="16135" width="11.1640625" style="129" customWidth="1"/>
    <col min="16136" max="16136" width="12.5" style="129" customWidth="1"/>
    <col min="16137" max="16137" width="7" style="129" customWidth="1"/>
    <col min="16138" max="16138" width="5.1640625" style="129" customWidth="1"/>
    <col min="16139" max="16139" width="11.5" style="129" customWidth="1"/>
    <col min="16140" max="16140" width="12" style="129" customWidth="1"/>
    <col min="16141" max="16142" width="6" style="129" customWidth="1"/>
    <col min="16143" max="16143" width="2" style="129" customWidth="1"/>
    <col min="16144" max="16144" width="12.5" style="129" customWidth="1"/>
    <col min="16145" max="16145" width="4.1640625" style="129" customWidth="1"/>
    <col min="16146" max="16146" width="10.83203125" style="129" customWidth="1"/>
    <col min="16147" max="16155" width="0" style="129" hidden="1" customWidth="1"/>
    <col min="16156" max="16156" width="11" style="129" customWidth="1"/>
    <col min="16157" max="16157" width="15" style="129" customWidth="1"/>
    <col min="16158" max="16158" width="16.33203125" style="129" customWidth="1"/>
    <col min="16159" max="16170" width="9.33203125" style="129"/>
    <col min="16171" max="16191" width="0" style="129" hidden="1" customWidth="1"/>
    <col min="16192" max="16384" width="9.33203125" style="129"/>
  </cols>
  <sheetData>
    <row r="1" spans="1:65" ht="21.75" customHeight="1" x14ac:dyDescent="0.3">
      <c r="A1" s="193"/>
      <c r="B1" s="124"/>
      <c r="C1" s="124"/>
      <c r="D1" s="125" t="s">
        <v>1</v>
      </c>
      <c r="E1" s="124"/>
      <c r="F1" s="126" t="s">
        <v>1386</v>
      </c>
      <c r="G1" s="126"/>
      <c r="H1" s="1005" t="s">
        <v>1387</v>
      </c>
      <c r="I1" s="1005"/>
      <c r="J1" s="1005"/>
      <c r="K1" s="1005"/>
      <c r="L1" s="126" t="s">
        <v>1388</v>
      </c>
      <c r="M1" s="124"/>
      <c r="N1" s="124"/>
      <c r="O1" s="125" t="s">
        <v>87</v>
      </c>
      <c r="P1" s="124"/>
      <c r="Q1" s="124"/>
      <c r="R1" s="194"/>
      <c r="S1" s="126"/>
      <c r="T1" s="193"/>
      <c r="U1" s="193"/>
      <c r="V1" s="127"/>
      <c r="W1" s="127"/>
      <c r="X1" s="127"/>
      <c r="Y1" s="127"/>
      <c r="Z1" s="127"/>
      <c r="AA1" s="127"/>
      <c r="AB1" s="127"/>
      <c r="AC1" s="127"/>
      <c r="AD1" s="127"/>
      <c r="AE1" s="127"/>
      <c r="AF1" s="127"/>
      <c r="AG1" s="127"/>
      <c r="AH1" s="127"/>
      <c r="AI1" s="127"/>
      <c r="AJ1" s="127"/>
      <c r="AK1" s="127"/>
      <c r="AL1" s="127"/>
      <c r="AM1" s="127"/>
      <c r="AN1" s="127"/>
      <c r="AO1" s="127"/>
      <c r="AP1" s="127"/>
      <c r="AQ1" s="127"/>
      <c r="AR1" s="127"/>
      <c r="AS1" s="127"/>
      <c r="AT1" s="127"/>
      <c r="AU1" s="127"/>
      <c r="AV1" s="127"/>
      <c r="AW1" s="127"/>
      <c r="AX1" s="127"/>
      <c r="AY1" s="127"/>
      <c r="AZ1" s="127"/>
      <c r="BA1" s="127"/>
      <c r="BB1" s="127"/>
      <c r="BC1" s="127"/>
      <c r="BD1" s="127"/>
      <c r="BE1" s="127"/>
      <c r="BF1" s="127"/>
      <c r="BG1" s="127"/>
      <c r="BH1" s="127"/>
      <c r="BI1" s="127"/>
      <c r="BJ1" s="127"/>
      <c r="BK1" s="127"/>
      <c r="BL1" s="127"/>
      <c r="BM1" s="127"/>
    </row>
    <row r="2" spans="1:65" ht="36.950000000000003" customHeight="1" x14ac:dyDescent="0.3">
      <c r="C2" s="969" t="s">
        <v>1359</v>
      </c>
      <c r="D2" s="970"/>
      <c r="E2" s="970"/>
      <c r="F2" s="970"/>
      <c r="G2" s="970"/>
      <c r="H2" s="970"/>
      <c r="I2" s="970"/>
      <c r="J2" s="970"/>
      <c r="K2" s="970"/>
      <c r="L2" s="970"/>
      <c r="M2" s="970"/>
      <c r="N2" s="970"/>
      <c r="O2" s="970"/>
      <c r="P2" s="970"/>
      <c r="Q2" s="970"/>
      <c r="S2" s="972"/>
      <c r="T2" s="972"/>
      <c r="U2" s="972"/>
      <c r="V2" s="972"/>
      <c r="W2" s="972"/>
      <c r="X2" s="972"/>
      <c r="Y2" s="972"/>
      <c r="Z2" s="972"/>
      <c r="AA2" s="972"/>
      <c r="AB2" s="972"/>
      <c r="AS2" s="131" t="s">
        <v>1383</v>
      </c>
    </row>
    <row r="3" spans="1:65" ht="6.95" customHeight="1" x14ac:dyDescent="0.3">
      <c r="B3" s="627"/>
      <c r="C3" s="628"/>
      <c r="D3" s="628"/>
      <c r="E3" s="628"/>
      <c r="F3" s="628"/>
      <c r="G3" s="628"/>
      <c r="H3" s="628"/>
      <c r="I3" s="628"/>
      <c r="J3" s="628"/>
      <c r="K3" s="628"/>
      <c r="L3" s="628"/>
      <c r="M3" s="628"/>
      <c r="N3" s="628"/>
      <c r="O3" s="628"/>
      <c r="P3" s="628"/>
      <c r="Q3" s="628"/>
      <c r="R3" s="692"/>
      <c r="AS3" s="131" t="s">
        <v>84</v>
      </c>
    </row>
    <row r="4" spans="1:65" ht="36.950000000000003" customHeight="1" x14ac:dyDescent="0.3">
      <c r="B4" s="630"/>
      <c r="C4" s="973" t="s">
        <v>1389</v>
      </c>
      <c r="D4" s="968"/>
      <c r="E4" s="968"/>
      <c r="F4" s="968"/>
      <c r="G4" s="968"/>
      <c r="H4" s="968"/>
      <c r="I4" s="968"/>
      <c r="J4" s="968"/>
      <c r="K4" s="968"/>
      <c r="L4" s="968"/>
      <c r="M4" s="968"/>
      <c r="N4" s="968"/>
      <c r="O4" s="968"/>
      <c r="P4" s="968"/>
      <c r="Q4" s="968"/>
      <c r="S4" s="137" t="s">
        <v>12</v>
      </c>
      <c r="AS4" s="131" t="s">
        <v>4</v>
      </c>
    </row>
    <row r="5" spans="1:65" ht="6.95" customHeight="1" x14ac:dyDescent="0.3">
      <c r="B5" s="630"/>
      <c r="C5" s="632"/>
      <c r="D5" s="632"/>
      <c r="E5" s="632"/>
      <c r="F5" s="632"/>
      <c r="G5" s="632"/>
      <c r="H5" s="632"/>
      <c r="I5" s="632"/>
      <c r="J5" s="632"/>
      <c r="K5" s="632"/>
      <c r="L5" s="632"/>
      <c r="M5" s="632"/>
      <c r="N5" s="632"/>
      <c r="O5" s="632"/>
      <c r="P5" s="632"/>
      <c r="Q5" s="632"/>
    </row>
    <row r="6" spans="1:65" ht="25.35" customHeight="1" x14ac:dyDescent="0.3">
      <c r="B6" s="630"/>
      <c r="C6" s="632"/>
      <c r="D6" s="635" t="s">
        <v>18</v>
      </c>
      <c r="E6" s="632"/>
      <c r="F6" s="1006" t="str">
        <f>'D.1.4 UT_Rekapitulace stavby'!K6</f>
        <v>VYBUDOVÁNÍ UČEBNY PRAKTICKÉHO VYUČOVÁNÍ</v>
      </c>
      <c r="G6" s="968"/>
      <c r="H6" s="968"/>
      <c r="I6" s="968"/>
      <c r="J6" s="968"/>
      <c r="K6" s="968"/>
      <c r="L6" s="968"/>
      <c r="M6" s="968"/>
      <c r="N6" s="968"/>
      <c r="O6" s="968"/>
      <c r="P6" s="968"/>
      <c r="Q6" s="632"/>
    </row>
    <row r="7" spans="1:65" s="147" customFormat="1" ht="32.85" customHeight="1" x14ac:dyDescent="0.3">
      <c r="A7" s="639"/>
      <c r="B7" s="640"/>
      <c r="C7" s="641"/>
      <c r="D7" s="634" t="s">
        <v>106</v>
      </c>
      <c r="E7" s="641"/>
      <c r="F7" s="975" t="s">
        <v>1390</v>
      </c>
      <c r="G7" s="987"/>
      <c r="H7" s="987"/>
      <c r="I7" s="987"/>
      <c r="J7" s="987"/>
      <c r="K7" s="987"/>
      <c r="L7" s="987"/>
      <c r="M7" s="987"/>
      <c r="N7" s="987"/>
      <c r="O7" s="987"/>
      <c r="P7" s="987"/>
      <c r="Q7" s="641"/>
      <c r="R7" s="693"/>
    </row>
    <row r="8" spans="1:65" s="147" customFormat="1" ht="14.45" customHeight="1" x14ac:dyDescent="0.3">
      <c r="A8" s="639"/>
      <c r="B8" s="640"/>
      <c r="C8" s="641"/>
      <c r="D8" s="635" t="s">
        <v>1364</v>
      </c>
      <c r="E8" s="641"/>
      <c r="F8" s="636" t="s">
        <v>3</v>
      </c>
      <c r="G8" s="641"/>
      <c r="H8" s="641"/>
      <c r="I8" s="641"/>
      <c r="J8" s="641"/>
      <c r="K8" s="641"/>
      <c r="L8" s="641"/>
      <c r="M8" s="635" t="s">
        <v>22</v>
      </c>
      <c r="N8" s="641"/>
      <c r="O8" s="636" t="s">
        <v>3</v>
      </c>
      <c r="P8" s="641"/>
      <c r="Q8" s="641"/>
      <c r="R8" s="693"/>
    </row>
    <row r="9" spans="1:65" s="147" customFormat="1" ht="14.45" customHeight="1" x14ac:dyDescent="0.3">
      <c r="A9" s="639"/>
      <c r="B9" s="640"/>
      <c r="C9" s="641"/>
      <c r="D9" s="635" t="s">
        <v>23</v>
      </c>
      <c r="E9" s="641"/>
      <c r="F9" s="636" t="s">
        <v>24</v>
      </c>
      <c r="G9" s="641"/>
      <c r="H9" s="641"/>
      <c r="I9" s="641"/>
      <c r="J9" s="641"/>
      <c r="K9" s="641"/>
      <c r="L9" s="641"/>
      <c r="M9" s="635" t="s">
        <v>25</v>
      </c>
      <c r="N9" s="641"/>
      <c r="O9" s="1004" t="str">
        <f>'D.1.4 UT_Rekapitulace stavby'!AN8</f>
        <v>02.11.2016</v>
      </c>
      <c r="P9" s="987"/>
      <c r="Q9" s="641"/>
      <c r="R9" s="693"/>
    </row>
    <row r="10" spans="1:65" s="147" customFormat="1" ht="10.9" customHeight="1" x14ac:dyDescent="0.3">
      <c r="A10" s="639"/>
      <c r="B10" s="640"/>
      <c r="C10" s="641"/>
      <c r="D10" s="641"/>
      <c r="E10" s="641"/>
      <c r="F10" s="641"/>
      <c r="G10" s="641"/>
      <c r="H10" s="641"/>
      <c r="I10" s="641"/>
      <c r="J10" s="641"/>
      <c r="K10" s="641"/>
      <c r="L10" s="641"/>
      <c r="M10" s="641"/>
      <c r="N10" s="641"/>
      <c r="O10" s="641"/>
      <c r="P10" s="641"/>
      <c r="Q10" s="641"/>
      <c r="R10" s="693"/>
    </row>
    <row r="11" spans="1:65" s="147" customFormat="1" ht="14.45" customHeight="1" x14ac:dyDescent="0.3">
      <c r="A11" s="639"/>
      <c r="B11" s="640"/>
      <c r="C11" s="641"/>
      <c r="D11" s="635" t="s">
        <v>1366</v>
      </c>
      <c r="E11" s="641"/>
      <c r="F11" s="641"/>
      <c r="G11" s="641"/>
      <c r="H11" s="641"/>
      <c r="I11" s="641"/>
      <c r="J11" s="641"/>
      <c r="K11" s="641"/>
      <c r="L11" s="641"/>
      <c r="M11" s="635" t="s">
        <v>34</v>
      </c>
      <c r="N11" s="641"/>
      <c r="O11" s="974" t="str">
        <f>IF('D.1.4 UT_Rekapitulace stavby'!AN10="","",'D.1.4 UT_Rekapitulace stavby'!AN10)</f>
        <v/>
      </c>
      <c r="P11" s="987"/>
      <c r="Q11" s="641"/>
      <c r="R11" s="693"/>
    </row>
    <row r="12" spans="1:65" s="147" customFormat="1" ht="18" customHeight="1" x14ac:dyDescent="0.3">
      <c r="A12" s="639"/>
      <c r="B12" s="640"/>
      <c r="C12" s="641"/>
      <c r="D12" s="641"/>
      <c r="E12" s="636" t="str">
        <f>IF('D.1.4 UT_Rekapitulace stavby'!E11="","",'D.1.4 UT_Rekapitulace stavby'!E11)</f>
        <v xml:space="preserve"> </v>
      </c>
      <c r="F12" s="641"/>
      <c r="G12" s="641"/>
      <c r="H12" s="641"/>
      <c r="I12" s="641"/>
      <c r="J12" s="641"/>
      <c r="K12" s="641"/>
      <c r="L12" s="641"/>
      <c r="M12" s="635" t="s">
        <v>36</v>
      </c>
      <c r="N12" s="641"/>
      <c r="O12" s="974" t="str">
        <f>IF('D.1.4 UT_Rekapitulace stavby'!AN11="","",'D.1.4 UT_Rekapitulace stavby'!AN11)</f>
        <v/>
      </c>
      <c r="P12" s="987"/>
      <c r="Q12" s="641"/>
      <c r="R12" s="693"/>
    </row>
    <row r="13" spans="1:65" s="147" customFormat="1" ht="6.95" customHeight="1" x14ac:dyDescent="0.3">
      <c r="A13" s="639"/>
      <c r="B13" s="640"/>
      <c r="C13" s="641"/>
      <c r="D13" s="641"/>
      <c r="E13" s="641"/>
      <c r="F13" s="641"/>
      <c r="G13" s="641"/>
      <c r="H13" s="641"/>
      <c r="I13" s="641"/>
      <c r="J13" s="641"/>
      <c r="K13" s="641"/>
      <c r="L13" s="641"/>
      <c r="M13" s="641"/>
      <c r="N13" s="641"/>
      <c r="O13" s="641"/>
      <c r="P13" s="641"/>
      <c r="Q13" s="641"/>
      <c r="R13" s="693"/>
    </row>
    <row r="14" spans="1:65" s="147" customFormat="1" ht="14.45" customHeight="1" x14ac:dyDescent="0.3">
      <c r="A14" s="639"/>
      <c r="B14" s="640"/>
      <c r="C14" s="641"/>
      <c r="D14" s="635" t="s">
        <v>1368</v>
      </c>
      <c r="E14" s="641"/>
      <c r="F14" s="641"/>
      <c r="G14" s="641"/>
      <c r="H14" s="641"/>
      <c r="I14" s="641"/>
      <c r="J14" s="641"/>
      <c r="K14" s="641"/>
      <c r="L14" s="641"/>
      <c r="M14" s="635" t="s">
        <v>34</v>
      </c>
      <c r="N14" s="641"/>
      <c r="O14" s="974" t="str">
        <f>IF('D.1.4 UT_Rekapitulace stavby'!AN13="","",'D.1.4 UT_Rekapitulace stavby'!AN13)</f>
        <v/>
      </c>
      <c r="P14" s="987"/>
      <c r="Q14" s="641"/>
      <c r="R14" s="693"/>
    </row>
    <row r="15" spans="1:65" s="147" customFormat="1" ht="18" customHeight="1" x14ac:dyDescent="0.3">
      <c r="A15" s="639"/>
      <c r="B15" s="640"/>
      <c r="C15" s="641"/>
      <c r="D15" s="641"/>
      <c r="E15" s="636" t="str">
        <f>IF('D.1.4 UT_Rekapitulace stavby'!E14="","",'D.1.4 UT_Rekapitulace stavby'!E14)</f>
        <v xml:space="preserve"> </v>
      </c>
      <c r="F15" s="641"/>
      <c r="G15" s="641"/>
      <c r="H15" s="641"/>
      <c r="I15" s="641"/>
      <c r="J15" s="641"/>
      <c r="K15" s="641"/>
      <c r="L15" s="641"/>
      <c r="M15" s="635" t="s">
        <v>36</v>
      </c>
      <c r="N15" s="641"/>
      <c r="O15" s="974" t="str">
        <f>IF('D.1.4 UT_Rekapitulace stavby'!AN14="","",'D.1.4 UT_Rekapitulace stavby'!AN14)</f>
        <v/>
      </c>
      <c r="P15" s="987"/>
      <c r="Q15" s="641"/>
      <c r="R15" s="693"/>
    </row>
    <row r="16" spans="1:65" s="147" customFormat="1" ht="6.95" customHeight="1" x14ac:dyDescent="0.3">
      <c r="A16" s="639"/>
      <c r="B16" s="640"/>
      <c r="C16" s="641"/>
      <c r="D16" s="641"/>
      <c r="E16" s="641"/>
      <c r="F16" s="641"/>
      <c r="G16" s="641"/>
      <c r="H16" s="641"/>
      <c r="I16" s="641"/>
      <c r="J16" s="641"/>
      <c r="K16" s="641"/>
      <c r="L16" s="641"/>
      <c r="M16" s="641"/>
      <c r="N16" s="641"/>
      <c r="O16" s="641"/>
      <c r="P16" s="641"/>
      <c r="Q16" s="641"/>
      <c r="R16" s="693"/>
    </row>
    <row r="17" spans="1:18" s="147" customFormat="1" ht="14.45" customHeight="1" x14ac:dyDescent="0.3">
      <c r="A17" s="639"/>
      <c r="B17" s="640"/>
      <c r="C17" s="641"/>
      <c r="D17" s="635" t="s">
        <v>39</v>
      </c>
      <c r="E17" s="641"/>
      <c r="F17" s="641"/>
      <c r="G17" s="641"/>
      <c r="H17" s="641"/>
      <c r="I17" s="641"/>
      <c r="J17" s="641"/>
      <c r="K17" s="641"/>
      <c r="L17" s="641"/>
      <c r="M17" s="635" t="s">
        <v>34</v>
      </c>
      <c r="N17" s="641"/>
      <c r="O17" s="974" t="s">
        <v>3</v>
      </c>
      <c r="P17" s="987"/>
      <c r="Q17" s="641"/>
      <c r="R17" s="693"/>
    </row>
    <row r="18" spans="1:18" s="147" customFormat="1" ht="18" customHeight="1" x14ac:dyDescent="0.3">
      <c r="A18" s="639"/>
      <c r="B18" s="640"/>
      <c r="C18" s="641"/>
      <c r="D18" s="641"/>
      <c r="E18" s="636" t="s">
        <v>1369</v>
      </c>
      <c r="F18" s="641"/>
      <c r="G18" s="641"/>
      <c r="H18" s="641"/>
      <c r="I18" s="641"/>
      <c r="J18" s="641"/>
      <c r="K18" s="641"/>
      <c r="L18" s="641"/>
      <c r="M18" s="635" t="s">
        <v>36</v>
      </c>
      <c r="N18" s="641"/>
      <c r="O18" s="974" t="s">
        <v>3</v>
      </c>
      <c r="P18" s="987"/>
      <c r="Q18" s="641"/>
      <c r="R18" s="693"/>
    </row>
    <row r="19" spans="1:18" s="147" customFormat="1" ht="6.95" customHeight="1" x14ac:dyDescent="0.3">
      <c r="A19" s="639"/>
      <c r="B19" s="640"/>
      <c r="C19" s="641"/>
      <c r="D19" s="641"/>
      <c r="E19" s="641"/>
      <c r="F19" s="641"/>
      <c r="G19" s="641"/>
      <c r="H19" s="641"/>
      <c r="I19" s="641"/>
      <c r="J19" s="641"/>
      <c r="K19" s="641"/>
      <c r="L19" s="641"/>
      <c r="M19" s="641"/>
      <c r="N19" s="641"/>
      <c r="O19" s="641"/>
      <c r="P19" s="641"/>
      <c r="Q19" s="641"/>
      <c r="R19" s="693"/>
    </row>
    <row r="20" spans="1:18" s="147" customFormat="1" ht="14.45" customHeight="1" x14ac:dyDescent="0.3">
      <c r="A20" s="639"/>
      <c r="B20" s="640"/>
      <c r="C20" s="641"/>
      <c r="D20" s="635" t="s">
        <v>1370</v>
      </c>
      <c r="E20" s="641"/>
      <c r="F20" s="641"/>
      <c r="G20" s="641"/>
      <c r="H20" s="641"/>
      <c r="I20" s="641"/>
      <c r="J20" s="641"/>
      <c r="K20" s="641"/>
      <c r="L20" s="641"/>
      <c r="M20" s="635" t="s">
        <v>34</v>
      </c>
      <c r="N20" s="641"/>
      <c r="O20" s="974" t="str">
        <f>IF('D.1.4 UT_Rekapitulace stavby'!AN19="","",'D.1.4 UT_Rekapitulace stavby'!AN19)</f>
        <v/>
      </c>
      <c r="P20" s="987"/>
      <c r="Q20" s="641"/>
      <c r="R20" s="693"/>
    </row>
    <row r="21" spans="1:18" s="147" customFormat="1" ht="18" customHeight="1" x14ac:dyDescent="0.3">
      <c r="A21" s="639"/>
      <c r="B21" s="640"/>
      <c r="C21" s="641"/>
      <c r="D21" s="641"/>
      <c r="E21" s="636" t="str">
        <f>IF('D.1.4 UT_Rekapitulace stavby'!E20="","",'D.1.4 UT_Rekapitulace stavby'!E20)</f>
        <v xml:space="preserve"> </v>
      </c>
      <c r="F21" s="641"/>
      <c r="G21" s="641"/>
      <c r="H21" s="641"/>
      <c r="I21" s="641"/>
      <c r="J21" s="641"/>
      <c r="K21" s="641"/>
      <c r="L21" s="641"/>
      <c r="M21" s="635" t="s">
        <v>36</v>
      </c>
      <c r="N21" s="641"/>
      <c r="O21" s="974" t="str">
        <f>IF('D.1.4 UT_Rekapitulace stavby'!AN20="","",'D.1.4 UT_Rekapitulace stavby'!AN20)</f>
        <v/>
      </c>
      <c r="P21" s="987"/>
      <c r="Q21" s="641"/>
      <c r="R21" s="693"/>
    </row>
    <row r="22" spans="1:18" s="147" customFormat="1" ht="6.95" customHeight="1" x14ac:dyDescent="0.3">
      <c r="A22" s="639"/>
      <c r="B22" s="640"/>
      <c r="C22" s="641"/>
      <c r="D22" s="641"/>
      <c r="E22" s="641"/>
      <c r="F22" s="641"/>
      <c r="G22" s="641"/>
      <c r="H22" s="641"/>
      <c r="I22" s="641"/>
      <c r="J22" s="641"/>
      <c r="K22" s="641"/>
      <c r="L22" s="641"/>
      <c r="M22" s="641"/>
      <c r="N22" s="641"/>
      <c r="O22" s="641"/>
      <c r="P22" s="641"/>
      <c r="Q22" s="641"/>
      <c r="R22" s="693"/>
    </row>
    <row r="23" spans="1:18" s="147" customFormat="1" ht="14.45" customHeight="1" x14ac:dyDescent="0.3">
      <c r="A23" s="639"/>
      <c r="B23" s="640"/>
      <c r="C23" s="641"/>
      <c r="D23" s="635" t="s">
        <v>42</v>
      </c>
      <c r="E23" s="641"/>
      <c r="F23" s="641"/>
      <c r="G23" s="641"/>
      <c r="H23" s="641"/>
      <c r="I23" s="641"/>
      <c r="J23" s="641"/>
      <c r="K23" s="641"/>
      <c r="L23" s="641"/>
      <c r="M23" s="641"/>
      <c r="N23" s="641"/>
      <c r="O23" s="641"/>
      <c r="P23" s="641"/>
      <c r="Q23" s="641"/>
      <c r="R23" s="693"/>
    </row>
    <row r="24" spans="1:18" s="147" customFormat="1" ht="22.5" customHeight="1" x14ac:dyDescent="0.3">
      <c r="A24" s="639"/>
      <c r="B24" s="640"/>
      <c r="C24" s="641"/>
      <c r="D24" s="641"/>
      <c r="E24" s="967" t="s">
        <v>3</v>
      </c>
      <c r="F24" s="987"/>
      <c r="G24" s="987"/>
      <c r="H24" s="987"/>
      <c r="I24" s="987"/>
      <c r="J24" s="987"/>
      <c r="K24" s="987"/>
      <c r="L24" s="987"/>
      <c r="M24" s="641"/>
      <c r="N24" s="641"/>
      <c r="O24" s="641"/>
      <c r="P24" s="641"/>
      <c r="Q24" s="641"/>
      <c r="R24" s="693"/>
    </row>
    <row r="25" spans="1:18" s="147" customFormat="1" ht="6.95" customHeight="1" x14ac:dyDescent="0.3">
      <c r="A25" s="639"/>
      <c r="B25" s="640"/>
      <c r="C25" s="641"/>
      <c r="D25" s="641"/>
      <c r="E25" s="641"/>
      <c r="F25" s="641"/>
      <c r="G25" s="641"/>
      <c r="H25" s="641"/>
      <c r="I25" s="641"/>
      <c r="J25" s="641"/>
      <c r="K25" s="641"/>
      <c r="L25" s="641"/>
      <c r="M25" s="641"/>
      <c r="N25" s="641"/>
      <c r="O25" s="641"/>
      <c r="P25" s="641"/>
      <c r="Q25" s="641"/>
      <c r="R25" s="693"/>
    </row>
    <row r="26" spans="1:18" s="147" customFormat="1" ht="6.95" customHeight="1" x14ac:dyDescent="0.3">
      <c r="A26" s="639"/>
      <c r="B26" s="640"/>
      <c r="C26" s="641"/>
      <c r="D26" s="656"/>
      <c r="E26" s="656"/>
      <c r="F26" s="656"/>
      <c r="G26" s="656"/>
      <c r="H26" s="656"/>
      <c r="I26" s="656"/>
      <c r="J26" s="656"/>
      <c r="K26" s="656"/>
      <c r="L26" s="656"/>
      <c r="M26" s="656"/>
      <c r="N26" s="656"/>
      <c r="O26" s="656"/>
      <c r="P26" s="656"/>
      <c r="Q26" s="641"/>
      <c r="R26" s="693"/>
    </row>
    <row r="27" spans="1:18" s="147" customFormat="1" ht="14.45" customHeight="1" x14ac:dyDescent="0.3">
      <c r="A27" s="639"/>
      <c r="B27" s="640"/>
      <c r="C27" s="641"/>
      <c r="D27" s="694" t="s">
        <v>1391</v>
      </c>
      <c r="E27" s="641"/>
      <c r="F27" s="641"/>
      <c r="G27" s="641"/>
      <c r="H27" s="641"/>
      <c r="I27" s="641"/>
      <c r="J27" s="641"/>
      <c r="K27" s="641"/>
      <c r="L27" s="641"/>
      <c r="M27" s="976">
        <f>N88</f>
        <v>0</v>
      </c>
      <c r="N27" s="987"/>
      <c r="O27" s="987"/>
      <c r="P27" s="987"/>
      <c r="Q27" s="641"/>
      <c r="R27" s="693"/>
    </row>
    <row r="28" spans="1:18" s="147" customFormat="1" ht="14.45" customHeight="1" x14ac:dyDescent="0.3">
      <c r="A28" s="639"/>
      <c r="B28" s="640"/>
      <c r="C28" s="641"/>
      <c r="D28" s="638"/>
      <c r="E28" s="641"/>
      <c r="F28" s="641"/>
      <c r="G28" s="641"/>
      <c r="H28" s="641"/>
      <c r="I28" s="641"/>
      <c r="J28" s="641"/>
      <c r="K28" s="641"/>
      <c r="L28" s="641"/>
      <c r="M28" s="976"/>
      <c r="N28" s="987"/>
      <c r="O28" s="987"/>
      <c r="P28" s="987"/>
      <c r="Q28" s="641"/>
      <c r="R28" s="693"/>
    </row>
    <row r="29" spans="1:18" s="147" customFormat="1" ht="6.95" customHeight="1" x14ac:dyDescent="0.3">
      <c r="A29" s="639"/>
      <c r="B29" s="640"/>
      <c r="C29" s="641"/>
      <c r="D29" s="641"/>
      <c r="E29" s="641"/>
      <c r="F29" s="641"/>
      <c r="G29" s="641"/>
      <c r="H29" s="641"/>
      <c r="I29" s="641"/>
      <c r="J29" s="641"/>
      <c r="K29" s="641"/>
      <c r="L29" s="641"/>
      <c r="M29" s="641"/>
      <c r="N29" s="641"/>
      <c r="O29" s="641"/>
      <c r="P29" s="641"/>
      <c r="Q29" s="641"/>
      <c r="R29" s="693"/>
    </row>
    <row r="30" spans="1:18" s="147" customFormat="1" ht="25.35" customHeight="1" x14ac:dyDescent="0.3">
      <c r="A30" s="639"/>
      <c r="B30" s="640"/>
      <c r="C30" s="641"/>
      <c r="D30" s="695" t="s">
        <v>43</v>
      </c>
      <c r="E30" s="641"/>
      <c r="F30" s="641"/>
      <c r="G30" s="641"/>
      <c r="H30" s="641"/>
      <c r="I30" s="641"/>
      <c r="J30" s="641"/>
      <c r="K30" s="641"/>
      <c r="L30" s="641"/>
      <c r="M30" s="1007">
        <f>ROUND(M27+M28,2)</f>
        <v>0</v>
      </c>
      <c r="N30" s="987"/>
      <c r="O30" s="987"/>
      <c r="P30" s="987"/>
      <c r="Q30" s="641"/>
      <c r="R30" s="693"/>
    </row>
    <row r="31" spans="1:18" s="147" customFormat="1" ht="6.95" customHeight="1" x14ac:dyDescent="0.3">
      <c r="A31" s="639"/>
      <c r="B31" s="640"/>
      <c r="C31" s="641"/>
      <c r="D31" s="656"/>
      <c r="E31" s="656"/>
      <c r="F31" s="656"/>
      <c r="G31" s="656"/>
      <c r="H31" s="656"/>
      <c r="I31" s="656"/>
      <c r="J31" s="656"/>
      <c r="K31" s="656"/>
      <c r="L31" s="656"/>
      <c r="M31" s="656"/>
      <c r="N31" s="656"/>
      <c r="O31" s="656"/>
      <c r="P31" s="656"/>
      <c r="Q31" s="641"/>
      <c r="R31" s="693"/>
    </row>
    <row r="32" spans="1:18" s="147" customFormat="1" ht="14.45" customHeight="1" x14ac:dyDescent="0.3">
      <c r="A32" s="639"/>
      <c r="B32" s="640"/>
      <c r="C32" s="641"/>
      <c r="D32" s="648" t="s">
        <v>47</v>
      </c>
      <c r="E32" s="648" t="s">
        <v>48</v>
      </c>
      <c r="F32" s="696">
        <v>0.21</v>
      </c>
      <c r="G32" s="697" t="s">
        <v>1372</v>
      </c>
      <c r="H32" s="1008">
        <f>ROUND((SUM(BD96:BD100)+SUM(BD118:BD179)), 2)</f>
        <v>0</v>
      </c>
      <c r="I32" s="987"/>
      <c r="J32" s="987"/>
      <c r="K32" s="641"/>
      <c r="L32" s="641"/>
      <c r="M32" s="1008">
        <f>ROUND(ROUND((SUM(BD96:BD100)+SUM(BD118:BD179)), 2)*F32, 2)</f>
        <v>0</v>
      </c>
      <c r="N32" s="987"/>
      <c r="O32" s="987"/>
      <c r="P32" s="987"/>
      <c r="Q32" s="641"/>
      <c r="R32" s="693"/>
    </row>
    <row r="33" spans="1:18" s="147" customFormat="1" ht="14.45" customHeight="1" x14ac:dyDescent="0.3">
      <c r="A33" s="639"/>
      <c r="B33" s="640"/>
      <c r="C33" s="641"/>
      <c r="D33" s="641"/>
      <c r="E33" s="648" t="s">
        <v>49</v>
      </c>
      <c r="F33" s="696">
        <v>0.15</v>
      </c>
      <c r="G33" s="697" t="s">
        <v>1372</v>
      </c>
      <c r="H33" s="1008">
        <f>ROUND((SUM(BE96:BE100)+SUM(BE118:BE179)), 2)</f>
        <v>0</v>
      </c>
      <c r="I33" s="987"/>
      <c r="J33" s="987"/>
      <c r="K33" s="641"/>
      <c r="L33" s="641"/>
      <c r="M33" s="1008">
        <f>ROUND(ROUND((SUM(BE96:BE100)+SUM(BE118:BE179)), 2)*F33, 2)</f>
        <v>0</v>
      </c>
      <c r="N33" s="987"/>
      <c r="O33" s="987"/>
      <c r="P33" s="987"/>
      <c r="Q33" s="641"/>
      <c r="R33" s="693"/>
    </row>
    <row r="34" spans="1:18" s="147" customFormat="1" ht="14.45" hidden="1" customHeight="1" x14ac:dyDescent="0.3">
      <c r="A34" s="639"/>
      <c r="B34" s="640"/>
      <c r="C34" s="641"/>
      <c r="D34" s="641"/>
      <c r="E34" s="648" t="s">
        <v>50</v>
      </c>
      <c r="F34" s="696">
        <v>0.21</v>
      </c>
      <c r="G34" s="697" t="s">
        <v>1372</v>
      </c>
      <c r="H34" s="1008">
        <f>ROUND((SUM(BF96:BF100)+SUM(BF118:BF179)), 2)</f>
        <v>0</v>
      </c>
      <c r="I34" s="987"/>
      <c r="J34" s="987"/>
      <c r="K34" s="641"/>
      <c r="L34" s="641"/>
      <c r="M34" s="1008">
        <v>0</v>
      </c>
      <c r="N34" s="987"/>
      <c r="O34" s="987"/>
      <c r="P34" s="987"/>
      <c r="Q34" s="641"/>
      <c r="R34" s="693"/>
    </row>
    <row r="35" spans="1:18" s="147" customFormat="1" ht="14.45" hidden="1" customHeight="1" x14ac:dyDescent="0.3">
      <c r="A35" s="639"/>
      <c r="B35" s="640"/>
      <c r="C35" s="641"/>
      <c r="D35" s="641"/>
      <c r="E35" s="648" t="s">
        <v>51</v>
      </c>
      <c r="F35" s="696">
        <v>0.15</v>
      </c>
      <c r="G35" s="697" t="s">
        <v>1372</v>
      </c>
      <c r="H35" s="1008">
        <f>ROUND((SUM(BG96:BG100)+SUM(BG118:BG179)), 2)</f>
        <v>0</v>
      </c>
      <c r="I35" s="987"/>
      <c r="J35" s="987"/>
      <c r="K35" s="641"/>
      <c r="L35" s="641"/>
      <c r="M35" s="1008">
        <v>0</v>
      </c>
      <c r="N35" s="987"/>
      <c r="O35" s="987"/>
      <c r="P35" s="987"/>
      <c r="Q35" s="641"/>
      <c r="R35" s="693"/>
    </row>
    <row r="36" spans="1:18" s="147" customFormat="1" ht="14.45" hidden="1" customHeight="1" x14ac:dyDescent="0.3">
      <c r="A36" s="639"/>
      <c r="B36" s="640"/>
      <c r="C36" s="641"/>
      <c r="D36" s="641"/>
      <c r="E36" s="648" t="s">
        <v>52</v>
      </c>
      <c r="F36" s="696">
        <v>0</v>
      </c>
      <c r="G36" s="697" t="s">
        <v>1372</v>
      </c>
      <c r="H36" s="1008">
        <f>ROUND((SUM(BH96:BH100)+SUM(BH118:BH179)), 2)</f>
        <v>0</v>
      </c>
      <c r="I36" s="987"/>
      <c r="J36" s="987"/>
      <c r="K36" s="641"/>
      <c r="L36" s="641"/>
      <c r="M36" s="1008">
        <v>0</v>
      </c>
      <c r="N36" s="987"/>
      <c r="O36" s="987"/>
      <c r="P36" s="987"/>
      <c r="Q36" s="641"/>
      <c r="R36" s="693"/>
    </row>
    <row r="37" spans="1:18" s="147" customFormat="1" ht="6.95" customHeight="1" x14ac:dyDescent="0.3">
      <c r="A37" s="639"/>
      <c r="B37" s="640"/>
      <c r="C37" s="641"/>
      <c r="D37" s="641"/>
      <c r="E37" s="641"/>
      <c r="F37" s="641"/>
      <c r="G37" s="641"/>
      <c r="H37" s="641"/>
      <c r="I37" s="641"/>
      <c r="J37" s="641"/>
      <c r="K37" s="641"/>
      <c r="L37" s="641"/>
      <c r="M37" s="641"/>
      <c r="N37" s="641"/>
      <c r="O37" s="641"/>
      <c r="P37" s="641"/>
      <c r="Q37" s="641"/>
      <c r="R37" s="693"/>
    </row>
    <row r="38" spans="1:18" s="147" customFormat="1" ht="25.35" customHeight="1" x14ac:dyDescent="0.3">
      <c r="A38" s="639"/>
      <c r="B38" s="640"/>
      <c r="C38" s="690"/>
      <c r="D38" s="698" t="s">
        <v>53</v>
      </c>
      <c r="E38" s="681"/>
      <c r="F38" s="681"/>
      <c r="G38" s="699" t="s">
        <v>54</v>
      </c>
      <c r="H38" s="700" t="s">
        <v>55</v>
      </c>
      <c r="I38" s="681"/>
      <c r="J38" s="681"/>
      <c r="K38" s="681"/>
      <c r="L38" s="1011">
        <f>SUM(M30:M36)</f>
        <v>0</v>
      </c>
      <c r="M38" s="995"/>
      <c r="N38" s="995"/>
      <c r="O38" s="995"/>
      <c r="P38" s="997"/>
      <c r="Q38" s="690"/>
      <c r="R38" s="701"/>
    </row>
    <row r="39" spans="1:18" s="147" customFormat="1" ht="14.45" customHeight="1" x14ac:dyDescent="0.3">
      <c r="A39" s="639"/>
      <c r="B39" s="640"/>
      <c r="C39" s="641"/>
      <c r="D39" s="641"/>
      <c r="E39" s="641"/>
      <c r="F39" s="641"/>
      <c r="G39" s="641"/>
      <c r="H39" s="641"/>
      <c r="I39" s="641"/>
      <c r="J39" s="641"/>
      <c r="K39" s="641"/>
      <c r="L39" s="641"/>
      <c r="M39" s="641"/>
      <c r="N39" s="641"/>
      <c r="O39" s="641"/>
      <c r="P39" s="641"/>
      <c r="Q39" s="641"/>
      <c r="R39" s="693"/>
    </row>
    <row r="40" spans="1:18" s="147" customFormat="1" ht="14.45" customHeight="1" x14ac:dyDescent="0.3">
      <c r="A40" s="639"/>
      <c r="B40" s="640"/>
      <c r="C40" s="641"/>
      <c r="D40" s="641"/>
      <c r="E40" s="641"/>
      <c r="F40" s="641"/>
      <c r="G40" s="641"/>
      <c r="H40" s="641"/>
      <c r="I40" s="641"/>
      <c r="J40" s="641"/>
      <c r="K40" s="641"/>
      <c r="L40" s="641"/>
      <c r="M40" s="641"/>
      <c r="N40" s="641"/>
      <c r="O40" s="641"/>
      <c r="P40" s="641"/>
      <c r="Q40" s="641"/>
      <c r="R40" s="693"/>
    </row>
    <row r="41" spans="1:18" x14ac:dyDescent="0.3">
      <c r="B41" s="630"/>
      <c r="C41" s="632"/>
      <c r="D41" s="632"/>
      <c r="E41" s="632"/>
      <c r="F41" s="632"/>
      <c r="G41" s="632"/>
      <c r="H41" s="632"/>
      <c r="I41" s="632"/>
      <c r="J41" s="632"/>
      <c r="K41" s="632"/>
      <c r="L41" s="632"/>
      <c r="M41" s="632"/>
      <c r="N41" s="632"/>
      <c r="O41" s="632"/>
      <c r="P41" s="632"/>
      <c r="Q41" s="632"/>
    </row>
    <row r="42" spans="1:18" x14ac:dyDescent="0.3">
      <c r="B42" s="630"/>
      <c r="C42" s="632"/>
      <c r="D42" s="632"/>
      <c r="E42" s="632"/>
      <c r="F42" s="632"/>
      <c r="G42" s="632"/>
      <c r="H42" s="632"/>
      <c r="I42" s="632"/>
      <c r="J42" s="632"/>
      <c r="K42" s="632"/>
      <c r="L42" s="632"/>
      <c r="M42" s="632"/>
      <c r="N42" s="632"/>
      <c r="O42" s="632"/>
      <c r="P42" s="632"/>
      <c r="Q42" s="632"/>
    </row>
    <row r="43" spans="1:18" x14ac:dyDescent="0.3">
      <c r="B43" s="630"/>
      <c r="C43" s="632"/>
      <c r="D43" s="632"/>
      <c r="E43" s="632"/>
      <c r="F43" s="632"/>
      <c r="G43" s="632"/>
      <c r="H43" s="632"/>
      <c r="I43" s="632"/>
      <c r="J43" s="632"/>
      <c r="K43" s="632"/>
      <c r="L43" s="632"/>
      <c r="M43" s="632"/>
      <c r="N43" s="632"/>
      <c r="O43" s="632"/>
      <c r="P43" s="632"/>
      <c r="Q43" s="632"/>
    </row>
    <row r="44" spans="1:18" x14ac:dyDescent="0.3">
      <c r="B44" s="630"/>
      <c r="C44" s="632"/>
      <c r="D44" s="632"/>
      <c r="E44" s="632"/>
      <c r="F44" s="632"/>
      <c r="G44" s="632"/>
      <c r="H44" s="632"/>
      <c r="I44" s="632"/>
      <c r="J44" s="632"/>
      <c r="K44" s="632"/>
      <c r="L44" s="632"/>
      <c r="M44" s="632"/>
      <c r="N44" s="632"/>
      <c r="O44" s="632"/>
      <c r="P44" s="632"/>
      <c r="Q44" s="632"/>
    </row>
    <row r="45" spans="1:18" x14ac:dyDescent="0.3">
      <c r="B45" s="630"/>
      <c r="C45" s="632"/>
      <c r="D45" s="632"/>
      <c r="E45" s="632"/>
      <c r="F45" s="632"/>
      <c r="G45" s="632"/>
      <c r="H45" s="632"/>
      <c r="I45" s="632"/>
      <c r="J45" s="632"/>
      <c r="K45" s="632"/>
      <c r="L45" s="632"/>
      <c r="M45" s="632"/>
      <c r="N45" s="632"/>
      <c r="O45" s="632"/>
      <c r="P45" s="632"/>
      <c r="Q45" s="632"/>
    </row>
    <row r="46" spans="1:18" x14ac:dyDescent="0.3">
      <c r="B46" s="630"/>
      <c r="C46" s="632"/>
      <c r="D46" s="632"/>
      <c r="E46" s="632"/>
      <c r="F46" s="632"/>
      <c r="G46" s="632"/>
      <c r="H46" s="632"/>
      <c r="I46" s="632"/>
      <c r="J46" s="632"/>
      <c r="K46" s="632"/>
      <c r="L46" s="632"/>
      <c r="M46" s="632"/>
      <c r="N46" s="632"/>
      <c r="O46" s="632"/>
      <c r="P46" s="632"/>
      <c r="Q46" s="632"/>
    </row>
    <row r="47" spans="1:18" x14ac:dyDescent="0.3">
      <c r="B47" s="630"/>
      <c r="C47" s="632"/>
      <c r="D47" s="632"/>
      <c r="E47" s="632"/>
      <c r="F47" s="632"/>
      <c r="G47" s="632"/>
      <c r="H47" s="632"/>
      <c r="I47" s="632"/>
      <c r="J47" s="632"/>
      <c r="K47" s="632"/>
      <c r="L47" s="632"/>
      <c r="M47" s="632"/>
      <c r="N47" s="632"/>
      <c r="O47" s="632"/>
      <c r="P47" s="632"/>
      <c r="Q47" s="632"/>
    </row>
    <row r="48" spans="1:18" x14ac:dyDescent="0.3">
      <c r="B48" s="630"/>
      <c r="C48" s="632"/>
      <c r="D48" s="632"/>
      <c r="E48" s="632"/>
      <c r="F48" s="632"/>
      <c r="G48" s="632"/>
      <c r="H48" s="632"/>
      <c r="I48" s="632"/>
      <c r="J48" s="632"/>
      <c r="K48" s="632"/>
      <c r="L48" s="632"/>
      <c r="M48" s="632"/>
      <c r="N48" s="632"/>
      <c r="O48" s="632"/>
      <c r="P48" s="632"/>
      <c r="Q48" s="632"/>
    </row>
    <row r="49" spans="1:18" x14ac:dyDescent="0.3">
      <c r="B49" s="630"/>
      <c r="C49" s="632"/>
      <c r="D49" s="632"/>
      <c r="E49" s="632"/>
      <c r="F49" s="632"/>
      <c r="G49" s="632"/>
      <c r="H49" s="632"/>
      <c r="I49" s="632"/>
      <c r="J49" s="632"/>
      <c r="K49" s="632"/>
      <c r="L49" s="632"/>
      <c r="M49" s="632"/>
      <c r="N49" s="632"/>
      <c r="O49" s="632"/>
      <c r="P49" s="632"/>
      <c r="Q49" s="632"/>
    </row>
    <row r="50" spans="1:18" s="147" customFormat="1" ht="15" x14ac:dyDescent="0.3">
      <c r="A50" s="639"/>
      <c r="B50" s="640"/>
      <c r="C50" s="641"/>
      <c r="D50" s="655" t="s">
        <v>1353</v>
      </c>
      <c r="E50" s="656"/>
      <c r="F50" s="656"/>
      <c r="G50" s="656"/>
      <c r="H50" s="657"/>
      <c r="I50" s="641"/>
      <c r="J50" s="655" t="s">
        <v>1373</v>
      </c>
      <c r="K50" s="656"/>
      <c r="L50" s="656"/>
      <c r="M50" s="656"/>
      <c r="N50" s="656"/>
      <c r="O50" s="656"/>
      <c r="P50" s="657"/>
      <c r="Q50" s="641"/>
      <c r="R50" s="693"/>
    </row>
    <row r="51" spans="1:18" x14ac:dyDescent="0.3">
      <c r="B51" s="630"/>
      <c r="C51" s="632"/>
      <c r="D51" s="658"/>
      <c r="E51" s="632"/>
      <c r="F51" s="632"/>
      <c r="G51" s="632"/>
      <c r="H51" s="659"/>
      <c r="I51" s="632"/>
      <c r="J51" s="658"/>
      <c r="K51" s="632"/>
      <c r="L51" s="632"/>
      <c r="M51" s="632"/>
      <c r="N51" s="632"/>
      <c r="O51" s="632"/>
      <c r="P51" s="659"/>
      <c r="Q51" s="632"/>
    </row>
    <row r="52" spans="1:18" x14ac:dyDescent="0.3">
      <c r="B52" s="630"/>
      <c r="C52" s="632"/>
      <c r="D52" s="658"/>
      <c r="E52" s="632"/>
      <c r="F52" s="632"/>
      <c r="G52" s="632"/>
      <c r="H52" s="659"/>
      <c r="I52" s="632"/>
      <c r="J52" s="658"/>
      <c r="K52" s="632"/>
      <c r="L52" s="632"/>
      <c r="M52" s="632"/>
      <c r="N52" s="632"/>
      <c r="O52" s="632"/>
      <c r="P52" s="659"/>
      <c r="Q52" s="632"/>
    </row>
    <row r="53" spans="1:18" x14ac:dyDescent="0.3">
      <c r="B53" s="630"/>
      <c r="C53" s="632"/>
      <c r="D53" s="658"/>
      <c r="E53" s="632"/>
      <c r="F53" s="632"/>
      <c r="G53" s="632"/>
      <c r="H53" s="659"/>
      <c r="I53" s="632"/>
      <c r="J53" s="658"/>
      <c r="K53" s="632"/>
      <c r="L53" s="632"/>
      <c r="M53" s="632"/>
      <c r="N53" s="632"/>
      <c r="O53" s="632"/>
      <c r="P53" s="659"/>
      <c r="Q53" s="632"/>
    </row>
    <row r="54" spans="1:18" x14ac:dyDescent="0.3">
      <c r="B54" s="630"/>
      <c r="C54" s="632"/>
      <c r="D54" s="658"/>
      <c r="E54" s="632"/>
      <c r="F54" s="632"/>
      <c r="G54" s="632"/>
      <c r="H54" s="659"/>
      <c r="I54" s="632"/>
      <c r="J54" s="658"/>
      <c r="K54" s="632"/>
      <c r="L54" s="632"/>
      <c r="M54" s="632"/>
      <c r="N54" s="632"/>
      <c r="O54" s="632"/>
      <c r="P54" s="659"/>
      <c r="Q54" s="632"/>
    </row>
    <row r="55" spans="1:18" x14ac:dyDescent="0.3">
      <c r="B55" s="630"/>
      <c r="C55" s="632"/>
      <c r="D55" s="658"/>
      <c r="E55" s="632"/>
      <c r="F55" s="632"/>
      <c r="G55" s="632"/>
      <c r="H55" s="659"/>
      <c r="I55" s="632"/>
      <c r="J55" s="658"/>
      <c r="K55" s="632"/>
      <c r="L55" s="632"/>
      <c r="M55" s="632"/>
      <c r="N55" s="632"/>
      <c r="O55" s="632"/>
      <c r="P55" s="659"/>
      <c r="Q55" s="632"/>
    </row>
    <row r="56" spans="1:18" x14ac:dyDescent="0.3">
      <c r="B56" s="630"/>
      <c r="C56" s="632"/>
      <c r="D56" s="658"/>
      <c r="E56" s="632"/>
      <c r="F56" s="632"/>
      <c r="G56" s="632"/>
      <c r="H56" s="659"/>
      <c r="I56" s="632"/>
      <c r="J56" s="658"/>
      <c r="K56" s="632"/>
      <c r="L56" s="632"/>
      <c r="M56" s="632"/>
      <c r="N56" s="632"/>
      <c r="O56" s="632"/>
      <c r="P56" s="659"/>
      <c r="Q56" s="632"/>
    </row>
    <row r="57" spans="1:18" x14ac:dyDescent="0.3">
      <c r="B57" s="630"/>
      <c r="C57" s="632"/>
      <c r="D57" s="658"/>
      <c r="E57" s="632"/>
      <c r="F57" s="632"/>
      <c r="G57" s="632"/>
      <c r="H57" s="659"/>
      <c r="I57" s="632"/>
      <c r="J57" s="658"/>
      <c r="K57" s="632"/>
      <c r="L57" s="632"/>
      <c r="M57" s="632"/>
      <c r="N57" s="632"/>
      <c r="O57" s="632"/>
      <c r="P57" s="659"/>
      <c r="Q57" s="632"/>
    </row>
    <row r="58" spans="1:18" x14ac:dyDescent="0.3">
      <c r="B58" s="630"/>
      <c r="C58" s="632"/>
      <c r="D58" s="658"/>
      <c r="E58" s="632"/>
      <c r="F58" s="632"/>
      <c r="G58" s="632"/>
      <c r="H58" s="659"/>
      <c r="I58" s="632"/>
      <c r="J58" s="658"/>
      <c r="K58" s="632"/>
      <c r="L58" s="632"/>
      <c r="M58" s="632"/>
      <c r="N58" s="632"/>
      <c r="O58" s="632"/>
      <c r="P58" s="659"/>
      <c r="Q58" s="632"/>
    </row>
    <row r="59" spans="1:18" s="147" customFormat="1" ht="15" x14ac:dyDescent="0.3">
      <c r="A59" s="639"/>
      <c r="B59" s="640"/>
      <c r="C59" s="641"/>
      <c r="D59" s="660" t="s">
        <v>1374</v>
      </c>
      <c r="E59" s="661"/>
      <c r="F59" s="661"/>
      <c r="G59" s="662" t="s">
        <v>1375</v>
      </c>
      <c r="H59" s="663"/>
      <c r="I59" s="641"/>
      <c r="J59" s="660" t="s">
        <v>1374</v>
      </c>
      <c r="K59" s="661"/>
      <c r="L59" s="661"/>
      <c r="M59" s="661"/>
      <c r="N59" s="662" t="s">
        <v>1375</v>
      </c>
      <c r="O59" s="661"/>
      <c r="P59" s="663"/>
      <c r="Q59" s="641"/>
      <c r="R59" s="693"/>
    </row>
    <row r="60" spans="1:18" x14ac:dyDescent="0.3">
      <c r="B60" s="630"/>
      <c r="C60" s="632"/>
      <c r="D60" s="632"/>
      <c r="E60" s="632"/>
      <c r="F60" s="632"/>
      <c r="G60" s="632"/>
      <c r="H60" s="632"/>
      <c r="I60" s="632"/>
      <c r="J60" s="632"/>
      <c r="K60" s="632"/>
      <c r="L60" s="632"/>
      <c r="M60" s="632"/>
      <c r="N60" s="632"/>
      <c r="O60" s="632"/>
      <c r="P60" s="632"/>
      <c r="Q60" s="632"/>
    </row>
    <row r="61" spans="1:18" s="147" customFormat="1" ht="15" x14ac:dyDescent="0.3">
      <c r="A61" s="639"/>
      <c r="B61" s="640"/>
      <c r="C61" s="641"/>
      <c r="D61" s="655" t="s">
        <v>1376</v>
      </c>
      <c r="E61" s="656"/>
      <c r="F61" s="656"/>
      <c r="G61" s="656"/>
      <c r="H61" s="657"/>
      <c r="I61" s="641"/>
      <c r="J61" s="655" t="s">
        <v>1377</v>
      </c>
      <c r="K61" s="656"/>
      <c r="L61" s="656"/>
      <c r="M61" s="656"/>
      <c r="N61" s="656"/>
      <c r="O61" s="656"/>
      <c r="P61" s="657"/>
      <c r="Q61" s="641"/>
      <c r="R61" s="693"/>
    </row>
    <row r="62" spans="1:18" x14ac:dyDescent="0.3">
      <c r="B62" s="630"/>
      <c r="C62" s="632"/>
      <c r="D62" s="658"/>
      <c r="E62" s="632"/>
      <c r="F62" s="632"/>
      <c r="G62" s="632"/>
      <c r="H62" s="659"/>
      <c r="I62" s="632"/>
      <c r="J62" s="658"/>
      <c r="K62" s="632"/>
      <c r="L62" s="632"/>
      <c r="M62" s="632"/>
      <c r="N62" s="632"/>
      <c r="O62" s="632"/>
      <c r="P62" s="659"/>
      <c r="Q62" s="632"/>
    </row>
    <row r="63" spans="1:18" x14ac:dyDescent="0.3">
      <c r="B63" s="630"/>
      <c r="C63" s="632"/>
      <c r="D63" s="658"/>
      <c r="E63" s="632"/>
      <c r="F63" s="632"/>
      <c r="G63" s="632"/>
      <c r="H63" s="659"/>
      <c r="I63" s="632"/>
      <c r="J63" s="658"/>
      <c r="K63" s="632"/>
      <c r="L63" s="632"/>
      <c r="M63" s="632"/>
      <c r="N63" s="632"/>
      <c r="O63" s="632"/>
      <c r="P63" s="659"/>
      <c r="Q63" s="632"/>
    </row>
    <row r="64" spans="1:18" x14ac:dyDescent="0.3">
      <c r="B64" s="630"/>
      <c r="C64" s="632"/>
      <c r="D64" s="658"/>
      <c r="E64" s="632"/>
      <c r="F64" s="632"/>
      <c r="G64" s="632"/>
      <c r="H64" s="659"/>
      <c r="I64" s="632"/>
      <c r="J64" s="658"/>
      <c r="K64" s="632"/>
      <c r="L64" s="632"/>
      <c r="M64" s="632"/>
      <c r="N64" s="632"/>
      <c r="O64" s="632"/>
      <c r="P64" s="659"/>
      <c r="Q64" s="632"/>
    </row>
    <row r="65" spans="1:18" x14ac:dyDescent="0.3">
      <c r="B65" s="630"/>
      <c r="C65" s="632"/>
      <c r="D65" s="658"/>
      <c r="E65" s="632"/>
      <c r="F65" s="632"/>
      <c r="G65" s="632"/>
      <c r="H65" s="659"/>
      <c r="I65" s="632"/>
      <c r="J65" s="658"/>
      <c r="K65" s="632"/>
      <c r="L65" s="632"/>
      <c r="M65" s="632"/>
      <c r="N65" s="632"/>
      <c r="O65" s="632"/>
      <c r="P65" s="659"/>
      <c r="Q65" s="632"/>
    </row>
    <row r="66" spans="1:18" x14ac:dyDescent="0.3">
      <c r="B66" s="630"/>
      <c r="C66" s="632"/>
      <c r="D66" s="658"/>
      <c r="E66" s="632"/>
      <c r="F66" s="632"/>
      <c r="G66" s="632"/>
      <c r="H66" s="659"/>
      <c r="I66" s="632"/>
      <c r="J66" s="658"/>
      <c r="K66" s="632"/>
      <c r="L66" s="632"/>
      <c r="M66" s="632"/>
      <c r="N66" s="632"/>
      <c r="O66" s="632"/>
      <c r="P66" s="659"/>
      <c r="Q66" s="632"/>
    </row>
    <row r="67" spans="1:18" x14ac:dyDescent="0.3">
      <c r="B67" s="630"/>
      <c r="C67" s="632"/>
      <c r="D67" s="658"/>
      <c r="E67" s="632"/>
      <c r="F67" s="632"/>
      <c r="G67" s="632"/>
      <c r="H67" s="659"/>
      <c r="I67" s="632"/>
      <c r="J67" s="658"/>
      <c r="K67" s="632"/>
      <c r="L67" s="632"/>
      <c r="M67" s="632"/>
      <c r="N67" s="632"/>
      <c r="O67" s="632"/>
      <c r="P67" s="659"/>
      <c r="Q67" s="632"/>
    </row>
    <row r="68" spans="1:18" x14ac:dyDescent="0.3">
      <c r="B68" s="630"/>
      <c r="C68" s="632"/>
      <c r="D68" s="658"/>
      <c r="E68" s="632"/>
      <c r="F68" s="632"/>
      <c r="G68" s="632"/>
      <c r="H68" s="659"/>
      <c r="I68" s="632"/>
      <c r="J68" s="658"/>
      <c r="K68" s="632"/>
      <c r="L68" s="632"/>
      <c r="M68" s="632"/>
      <c r="N68" s="632"/>
      <c r="O68" s="632"/>
      <c r="P68" s="659"/>
      <c r="Q68" s="632"/>
    </row>
    <row r="69" spans="1:18" x14ac:dyDescent="0.3">
      <c r="B69" s="630"/>
      <c r="C69" s="632"/>
      <c r="D69" s="658"/>
      <c r="E69" s="632"/>
      <c r="F69" s="632"/>
      <c r="G69" s="632"/>
      <c r="H69" s="659"/>
      <c r="I69" s="632"/>
      <c r="J69" s="658"/>
      <c r="K69" s="632"/>
      <c r="L69" s="632"/>
      <c r="M69" s="632"/>
      <c r="N69" s="632"/>
      <c r="O69" s="632"/>
      <c r="P69" s="659"/>
      <c r="Q69" s="632"/>
    </row>
    <row r="70" spans="1:18" s="147" customFormat="1" ht="15" x14ac:dyDescent="0.3">
      <c r="A70" s="639"/>
      <c r="B70" s="640"/>
      <c r="C70" s="641"/>
      <c r="D70" s="660" t="s">
        <v>1374</v>
      </c>
      <c r="E70" s="661"/>
      <c r="F70" s="661"/>
      <c r="G70" s="662" t="s">
        <v>1375</v>
      </c>
      <c r="H70" s="663"/>
      <c r="I70" s="641"/>
      <c r="J70" s="660" t="s">
        <v>1374</v>
      </c>
      <c r="K70" s="661"/>
      <c r="L70" s="661"/>
      <c r="M70" s="661"/>
      <c r="N70" s="662" t="s">
        <v>1375</v>
      </c>
      <c r="O70" s="661"/>
      <c r="P70" s="663"/>
      <c r="Q70" s="641"/>
      <c r="R70" s="693"/>
    </row>
    <row r="71" spans="1:18" s="147" customFormat="1" ht="14.45" customHeight="1" x14ac:dyDescent="0.3">
      <c r="A71" s="639"/>
      <c r="B71" s="664"/>
      <c r="C71" s="665"/>
      <c r="D71" s="665"/>
      <c r="E71" s="665"/>
      <c r="F71" s="665"/>
      <c r="G71" s="665"/>
      <c r="H71" s="665"/>
      <c r="I71" s="665"/>
      <c r="J71" s="665"/>
      <c r="K71" s="665"/>
      <c r="L71" s="665"/>
      <c r="M71" s="665"/>
      <c r="N71" s="665"/>
      <c r="O71" s="665"/>
      <c r="P71" s="665"/>
      <c r="Q71" s="665"/>
      <c r="R71" s="702"/>
    </row>
    <row r="75" spans="1:18" s="147" customFormat="1" ht="6.95" customHeight="1" x14ac:dyDescent="0.3">
      <c r="A75" s="639"/>
      <c r="B75" s="667"/>
      <c r="C75" s="668"/>
      <c r="D75" s="668"/>
      <c r="E75" s="668"/>
      <c r="F75" s="668"/>
      <c r="G75" s="668"/>
      <c r="H75" s="668"/>
      <c r="I75" s="668"/>
      <c r="J75" s="668"/>
      <c r="K75" s="668"/>
      <c r="L75" s="668"/>
      <c r="M75" s="668"/>
      <c r="N75" s="668"/>
      <c r="O75" s="668"/>
      <c r="P75" s="668"/>
      <c r="Q75" s="668"/>
      <c r="R75" s="703"/>
    </row>
    <row r="76" spans="1:18" s="147" customFormat="1" ht="36.950000000000003" customHeight="1" x14ac:dyDescent="0.3">
      <c r="A76" s="639"/>
      <c r="B76" s="640"/>
      <c r="C76" s="973" t="s">
        <v>1392</v>
      </c>
      <c r="D76" s="987"/>
      <c r="E76" s="987"/>
      <c r="F76" s="987"/>
      <c r="G76" s="987"/>
      <c r="H76" s="987"/>
      <c r="I76" s="987"/>
      <c r="J76" s="987"/>
      <c r="K76" s="987"/>
      <c r="L76" s="987"/>
      <c r="M76" s="987"/>
      <c r="N76" s="987"/>
      <c r="O76" s="987"/>
      <c r="P76" s="987"/>
      <c r="Q76" s="987"/>
      <c r="R76" s="693"/>
    </row>
    <row r="77" spans="1:18" s="147" customFormat="1" ht="6.95" customHeight="1" x14ac:dyDescent="0.3">
      <c r="A77" s="639"/>
      <c r="B77" s="640"/>
      <c r="C77" s="641"/>
      <c r="D77" s="641"/>
      <c r="E77" s="641"/>
      <c r="F77" s="641"/>
      <c r="G77" s="641"/>
      <c r="H77" s="641"/>
      <c r="I77" s="641"/>
      <c r="J77" s="641"/>
      <c r="K77" s="641"/>
      <c r="L77" s="641"/>
      <c r="M77" s="641"/>
      <c r="N77" s="641"/>
      <c r="O77" s="641"/>
      <c r="P77" s="641"/>
      <c r="Q77" s="641"/>
      <c r="R77" s="693"/>
    </row>
    <row r="78" spans="1:18" s="147" customFormat="1" ht="30" customHeight="1" x14ac:dyDescent="0.3">
      <c r="A78" s="639"/>
      <c r="B78" s="640"/>
      <c r="C78" s="635" t="s">
        <v>18</v>
      </c>
      <c r="D78" s="641"/>
      <c r="E78" s="641"/>
      <c r="F78" s="1006" t="str">
        <f>F6</f>
        <v>VYBUDOVÁNÍ UČEBNY PRAKTICKÉHO VYUČOVÁNÍ</v>
      </c>
      <c r="G78" s="987"/>
      <c r="H78" s="987"/>
      <c r="I78" s="987"/>
      <c r="J78" s="987"/>
      <c r="K78" s="987"/>
      <c r="L78" s="987"/>
      <c r="M78" s="987"/>
      <c r="N78" s="987"/>
      <c r="O78" s="987"/>
      <c r="P78" s="987"/>
      <c r="Q78" s="641"/>
      <c r="R78" s="693"/>
    </row>
    <row r="79" spans="1:18" s="147" customFormat="1" ht="36.950000000000003" customHeight="1" x14ac:dyDescent="0.3">
      <c r="A79" s="639"/>
      <c r="B79" s="640"/>
      <c r="C79" s="676" t="s">
        <v>106</v>
      </c>
      <c r="D79" s="641"/>
      <c r="E79" s="641"/>
      <c r="F79" s="992" t="str">
        <f>F7</f>
        <v>souchrudimUT - D.1.4 UT  VYTÁPĚNÍ</v>
      </c>
      <c r="G79" s="987"/>
      <c r="H79" s="987"/>
      <c r="I79" s="987"/>
      <c r="J79" s="987"/>
      <c r="K79" s="987"/>
      <c r="L79" s="987"/>
      <c r="M79" s="987"/>
      <c r="N79" s="987"/>
      <c r="O79" s="987"/>
      <c r="P79" s="987"/>
      <c r="Q79" s="641"/>
      <c r="R79" s="693"/>
    </row>
    <row r="80" spans="1:18" s="147" customFormat="1" ht="6.95" customHeight="1" x14ac:dyDescent="0.3">
      <c r="A80" s="639"/>
      <c r="B80" s="640"/>
      <c r="C80" s="641"/>
      <c r="D80" s="641"/>
      <c r="E80" s="641"/>
      <c r="F80" s="641"/>
      <c r="G80" s="641"/>
      <c r="H80" s="641"/>
      <c r="I80" s="641"/>
      <c r="J80" s="641"/>
      <c r="K80" s="641"/>
      <c r="L80" s="641"/>
      <c r="M80" s="641"/>
      <c r="N80" s="641"/>
      <c r="O80" s="641"/>
      <c r="P80" s="641"/>
      <c r="Q80" s="641"/>
      <c r="R80" s="693"/>
    </row>
    <row r="81" spans="1:46" s="147" customFormat="1" ht="18" customHeight="1" x14ac:dyDescent="0.3">
      <c r="A81" s="639"/>
      <c r="B81" s="640"/>
      <c r="C81" s="635" t="s">
        <v>23</v>
      </c>
      <c r="D81" s="641"/>
      <c r="E81" s="641"/>
      <c r="F81" s="636" t="str">
        <f>F9</f>
        <v>Chrudim</v>
      </c>
      <c r="G81" s="641"/>
      <c r="H81" s="641"/>
      <c r="I81" s="641"/>
      <c r="J81" s="641"/>
      <c r="K81" s="635" t="s">
        <v>25</v>
      </c>
      <c r="L81" s="641"/>
      <c r="M81" s="1004" t="str">
        <f>IF(O9="","",O9)</f>
        <v>02.11.2016</v>
      </c>
      <c r="N81" s="987"/>
      <c r="O81" s="987"/>
      <c r="P81" s="987"/>
      <c r="Q81" s="641"/>
      <c r="R81" s="693"/>
    </row>
    <row r="82" spans="1:46" s="147" customFormat="1" ht="6.95" customHeight="1" x14ac:dyDescent="0.3">
      <c r="A82" s="639"/>
      <c r="B82" s="640"/>
      <c r="C82" s="641"/>
      <c r="D82" s="641"/>
      <c r="E82" s="641"/>
      <c r="F82" s="641"/>
      <c r="G82" s="641"/>
      <c r="H82" s="641"/>
      <c r="I82" s="641"/>
      <c r="J82" s="641"/>
      <c r="K82" s="641"/>
      <c r="L82" s="641"/>
      <c r="M82" s="641"/>
      <c r="N82" s="641"/>
      <c r="O82" s="641"/>
      <c r="P82" s="641"/>
      <c r="Q82" s="641"/>
      <c r="R82" s="693"/>
    </row>
    <row r="83" spans="1:46" s="147" customFormat="1" ht="15" x14ac:dyDescent="0.3">
      <c r="A83" s="639"/>
      <c r="B83" s="640"/>
      <c r="C83" s="635" t="s">
        <v>1366</v>
      </c>
      <c r="D83" s="641"/>
      <c r="E83" s="641"/>
      <c r="F83" s="636" t="str">
        <f>E12</f>
        <v xml:space="preserve"> </v>
      </c>
      <c r="G83" s="641"/>
      <c r="H83" s="641"/>
      <c r="I83" s="641"/>
      <c r="J83" s="641"/>
      <c r="K83" s="635" t="s">
        <v>39</v>
      </c>
      <c r="L83" s="641"/>
      <c r="M83" s="974" t="str">
        <f>E18</f>
        <v>Ing. Karel Dovrtěl</v>
      </c>
      <c r="N83" s="987"/>
      <c r="O83" s="987"/>
      <c r="P83" s="987"/>
      <c r="Q83" s="987"/>
      <c r="R83" s="693"/>
    </row>
    <row r="84" spans="1:46" s="147" customFormat="1" ht="14.45" customHeight="1" x14ac:dyDescent="0.3">
      <c r="A84" s="639"/>
      <c r="B84" s="640"/>
      <c r="C84" s="635" t="s">
        <v>1368</v>
      </c>
      <c r="D84" s="641"/>
      <c r="E84" s="641"/>
      <c r="F84" s="636" t="str">
        <f>IF(E15="","",E15)</f>
        <v xml:space="preserve"> </v>
      </c>
      <c r="G84" s="641"/>
      <c r="H84" s="641"/>
      <c r="I84" s="641"/>
      <c r="J84" s="641"/>
      <c r="K84" s="635" t="s">
        <v>1370</v>
      </c>
      <c r="L84" s="641"/>
      <c r="M84" s="974" t="str">
        <f>E21</f>
        <v xml:space="preserve"> </v>
      </c>
      <c r="N84" s="987"/>
      <c r="O84" s="987"/>
      <c r="P84" s="987"/>
      <c r="Q84" s="987"/>
      <c r="R84" s="693"/>
    </row>
    <row r="85" spans="1:46" s="147" customFormat="1" ht="10.35" customHeight="1" x14ac:dyDescent="0.3">
      <c r="A85" s="639"/>
      <c r="B85" s="640"/>
      <c r="C85" s="641"/>
      <c r="D85" s="641"/>
      <c r="E85" s="641"/>
      <c r="F85" s="641"/>
      <c r="G85" s="641"/>
      <c r="H85" s="641"/>
      <c r="I85" s="641"/>
      <c r="J85" s="641"/>
      <c r="K85" s="641"/>
      <c r="L85" s="641"/>
      <c r="M85" s="641"/>
      <c r="N85" s="641"/>
      <c r="O85" s="641"/>
      <c r="P85" s="641"/>
      <c r="Q85" s="641"/>
      <c r="R85" s="693"/>
    </row>
    <row r="86" spans="1:46" s="147" customFormat="1" ht="29.25" customHeight="1" x14ac:dyDescent="0.3">
      <c r="A86" s="639"/>
      <c r="B86" s="640"/>
      <c r="C86" s="1009" t="s">
        <v>1393</v>
      </c>
      <c r="D86" s="1010"/>
      <c r="E86" s="1010"/>
      <c r="F86" s="1010"/>
      <c r="G86" s="1010"/>
      <c r="H86" s="690"/>
      <c r="I86" s="690"/>
      <c r="J86" s="690"/>
      <c r="K86" s="690"/>
      <c r="L86" s="690"/>
      <c r="M86" s="690"/>
      <c r="N86" s="1009" t="s">
        <v>145</v>
      </c>
      <c r="O86" s="987"/>
      <c r="P86" s="987"/>
      <c r="Q86" s="987"/>
      <c r="R86" s="693"/>
    </row>
    <row r="87" spans="1:46" s="147" customFormat="1" ht="10.35" customHeight="1" x14ac:dyDescent="0.3">
      <c r="A87" s="639"/>
      <c r="B87" s="640"/>
      <c r="C87" s="641"/>
      <c r="D87" s="641"/>
      <c r="E87" s="641"/>
      <c r="F87" s="641"/>
      <c r="G87" s="641"/>
      <c r="H87" s="641"/>
      <c r="I87" s="641"/>
      <c r="J87" s="641"/>
      <c r="K87" s="641"/>
      <c r="L87" s="641"/>
      <c r="M87" s="641"/>
      <c r="N87" s="641"/>
      <c r="O87" s="641"/>
      <c r="P87" s="641"/>
      <c r="Q87" s="641"/>
      <c r="R87" s="693"/>
    </row>
    <row r="88" spans="1:46" s="147" customFormat="1" ht="29.25" customHeight="1" x14ac:dyDescent="0.3">
      <c r="A88" s="639"/>
      <c r="B88" s="640"/>
      <c r="C88" s="704" t="s">
        <v>1394</v>
      </c>
      <c r="D88" s="641"/>
      <c r="E88" s="641"/>
      <c r="F88" s="641"/>
      <c r="G88" s="641"/>
      <c r="H88" s="641"/>
      <c r="I88" s="641"/>
      <c r="J88" s="641"/>
      <c r="K88" s="641"/>
      <c r="L88" s="641"/>
      <c r="M88" s="641"/>
      <c r="N88" s="999">
        <f>N118</f>
        <v>0</v>
      </c>
      <c r="O88" s="987"/>
      <c r="P88" s="987"/>
      <c r="Q88" s="987"/>
      <c r="R88" s="693"/>
      <c r="AT88" s="131" t="s">
        <v>147</v>
      </c>
    </row>
    <row r="89" spans="1:46" s="195" customFormat="1" ht="24.95" customHeight="1" x14ac:dyDescent="0.3">
      <c r="A89" s="705"/>
      <c r="B89" s="706"/>
      <c r="C89" s="707"/>
      <c r="D89" s="708" t="s">
        <v>156</v>
      </c>
      <c r="E89" s="707"/>
      <c r="F89" s="707"/>
      <c r="G89" s="707"/>
      <c r="H89" s="707"/>
      <c r="I89" s="707"/>
      <c r="J89" s="707"/>
      <c r="K89" s="707"/>
      <c r="L89" s="707"/>
      <c r="M89" s="707"/>
      <c r="N89" s="1016">
        <f>N119</f>
        <v>0</v>
      </c>
      <c r="O89" s="1017"/>
      <c r="P89" s="1017"/>
      <c r="Q89" s="1017"/>
      <c r="R89" s="709"/>
    </row>
    <row r="90" spans="1:46" s="196" customFormat="1" ht="19.899999999999999" customHeight="1" x14ac:dyDescent="0.3">
      <c r="A90" s="710"/>
      <c r="B90" s="711"/>
      <c r="C90" s="712"/>
      <c r="D90" s="713" t="s">
        <v>158</v>
      </c>
      <c r="E90" s="712"/>
      <c r="F90" s="712"/>
      <c r="G90" s="712"/>
      <c r="H90" s="712"/>
      <c r="I90" s="712"/>
      <c r="J90" s="712"/>
      <c r="K90" s="712"/>
      <c r="L90" s="712"/>
      <c r="M90" s="712"/>
      <c r="N90" s="1012">
        <f>N121</f>
        <v>0</v>
      </c>
      <c r="O90" s="1013"/>
      <c r="P90" s="1013"/>
      <c r="Q90" s="1013"/>
      <c r="R90" s="714"/>
    </row>
    <row r="91" spans="1:46" s="196" customFormat="1" ht="19.899999999999999" customHeight="1" x14ac:dyDescent="0.3">
      <c r="A91" s="710"/>
      <c r="B91" s="711"/>
      <c r="C91" s="712"/>
      <c r="D91" s="713" t="s">
        <v>1395</v>
      </c>
      <c r="E91" s="712"/>
      <c r="F91" s="712"/>
      <c r="G91" s="712"/>
      <c r="H91" s="712"/>
      <c r="I91" s="712"/>
      <c r="J91" s="712"/>
      <c r="K91" s="712"/>
      <c r="L91" s="712"/>
      <c r="M91" s="712"/>
      <c r="N91" s="1012">
        <f>N132</f>
        <v>0</v>
      </c>
      <c r="O91" s="1013"/>
      <c r="P91" s="1013"/>
      <c r="Q91" s="1013"/>
      <c r="R91" s="714"/>
    </row>
    <row r="92" spans="1:46" s="196" customFormat="1" ht="19.899999999999999" customHeight="1" x14ac:dyDescent="0.3">
      <c r="A92" s="710"/>
      <c r="B92" s="711"/>
      <c r="C92" s="712"/>
      <c r="D92" s="713" t="s">
        <v>1396</v>
      </c>
      <c r="E92" s="712"/>
      <c r="F92" s="712"/>
      <c r="G92" s="712"/>
      <c r="H92" s="712"/>
      <c r="I92" s="712"/>
      <c r="J92" s="712"/>
      <c r="K92" s="712"/>
      <c r="L92" s="712"/>
      <c r="M92" s="712"/>
      <c r="N92" s="1012">
        <f>N137</f>
        <v>0</v>
      </c>
      <c r="O92" s="1013"/>
      <c r="P92" s="1013"/>
      <c r="Q92" s="1013"/>
      <c r="R92" s="714"/>
    </row>
    <row r="93" spans="1:46" s="196" customFormat="1" ht="19.899999999999999" customHeight="1" x14ac:dyDescent="0.3">
      <c r="A93" s="710"/>
      <c r="B93" s="711"/>
      <c r="C93" s="712"/>
      <c r="D93" s="713" t="s">
        <v>1397</v>
      </c>
      <c r="E93" s="712"/>
      <c r="F93" s="712"/>
      <c r="G93" s="712"/>
      <c r="H93" s="712"/>
      <c r="I93" s="712"/>
      <c r="J93" s="712"/>
      <c r="K93" s="712"/>
      <c r="L93" s="712"/>
      <c r="M93" s="712"/>
      <c r="N93" s="1012">
        <f>N155</f>
        <v>0</v>
      </c>
      <c r="O93" s="1013"/>
      <c r="P93" s="1013"/>
      <c r="Q93" s="1013"/>
      <c r="R93" s="714"/>
    </row>
    <row r="94" spans="1:46" s="196" customFormat="1" ht="19.899999999999999" customHeight="1" x14ac:dyDescent="0.3">
      <c r="A94" s="710"/>
      <c r="B94" s="711"/>
      <c r="C94" s="712"/>
      <c r="D94" s="713" t="s">
        <v>1398</v>
      </c>
      <c r="E94" s="712"/>
      <c r="F94" s="712"/>
      <c r="G94" s="712"/>
      <c r="H94" s="712"/>
      <c r="I94" s="712"/>
      <c r="J94" s="712"/>
      <c r="K94" s="712"/>
      <c r="L94" s="712"/>
      <c r="M94" s="712"/>
      <c r="N94" s="1012">
        <f>N170</f>
        <v>0</v>
      </c>
      <c r="O94" s="1013"/>
      <c r="P94" s="1013"/>
      <c r="Q94" s="1013"/>
      <c r="R94" s="714"/>
    </row>
    <row r="95" spans="1:46" s="147" customFormat="1" ht="21.75" customHeight="1" x14ac:dyDescent="0.3">
      <c r="A95" s="639"/>
      <c r="B95" s="640"/>
      <c r="C95" s="641"/>
      <c r="D95" s="641"/>
      <c r="E95" s="641"/>
      <c r="F95" s="641"/>
      <c r="G95" s="641"/>
      <c r="H95" s="641"/>
      <c r="I95" s="641"/>
      <c r="J95" s="641"/>
      <c r="K95" s="641"/>
      <c r="L95" s="641"/>
      <c r="M95" s="641"/>
      <c r="N95" s="641"/>
      <c r="O95" s="641"/>
      <c r="P95" s="641"/>
      <c r="Q95" s="641"/>
      <c r="R95" s="693"/>
    </row>
    <row r="96" spans="1:46" s="147" customFormat="1" ht="29.25" customHeight="1" x14ac:dyDescent="0.3">
      <c r="A96" s="639"/>
      <c r="B96" s="640"/>
      <c r="C96" s="704"/>
      <c r="D96" s="641"/>
      <c r="E96" s="641"/>
      <c r="F96" s="641"/>
      <c r="G96" s="641"/>
      <c r="H96" s="641"/>
      <c r="I96" s="641"/>
      <c r="J96" s="641"/>
      <c r="K96" s="641"/>
      <c r="L96" s="641"/>
      <c r="M96" s="641"/>
      <c r="N96" s="1014"/>
      <c r="O96" s="987"/>
      <c r="P96" s="987"/>
      <c r="Q96" s="987"/>
      <c r="R96" s="693"/>
      <c r="S96" s="197"/>
      <c r="T96" s="198" t="s">
        <v>47</v>
      </c>
    </row>
    <row r="97" spans="1:64" s="147" customFormat="1" ht="18" customHeight="1" x14ac:dyDescent="0.3">
      <c r="A97" s="639"/>
      <c r="B97" s="640"/>
      <c r="C97" s="641"/>
      <c r="D97" s="1015"/>
      <c r="E97" s="987"/>
      <c r="F97" s="987"/>
      <c r="G97" s="987"/>
      <c r="H97" s="987"/>
      <c r="I97" s="641"/>
      <c r="J97" s="641"/>
      <c r="K97" s="641"/>
      <c r="L97" s="641"/>
      <c r="M97" s="641"/>
      <c r="N97" s="1012"/>
      <c r="O97" s="987"/>
      <c r="P97" s="987"/>
      <c r="Q97" s="987"/>
      <c r="R97" s="693"/>
      <c r="S97" s="199"/>
      <c r="T97" s="200" t="s">
        <v>48</v>
      </c>
      <c r="U97" s="201"/>
      <c r="V97" s="201"/>
      <c r="W97" s="201"/>
      <c r="X97" s="201"/>
      <c r="Y97" s="201"/>
      <c r="Z97" s="201"/>
      <c r="AA97" s="201"/>
      <c r="AB97" s="201"/>
      <c r="AC97" s="201"/>
      <c r="AD97" s="201"/>
      <c r="AE97" s="201"/>
      <c r="AF97" s="201"/>
      <c r="AG97" s="201"/>
      <c r="AH97" s="201"/>
      <c r="AI97" s="201"/>
      <c r="AJ97" s="201"/>
      <c r="AK97" s="201"/>
      <c r="AL97" s="201"/>
      <c r="AM97" s="201"/>
      <c r="AN97" s="201"/>
      <c r="AO97" s="201"/>
      <c r="AP97" s="201"/>
      <c r="AQ97" s="201"/>
      <c r="AR97" s="201"/>
      <c r="AS97" s="201"/>
      <c r="AT97" s="201"/>
      <c r="AU97" s="201"/>
      <c r="AV97" s="201"/>
      <c r="AW97" s="201"/>
      <c r="AX97" s="202" t="s">
        <v>1320</v>
      </c>
      <c r="AY97" s="201"/>
      <c r="AZ97" s="201"/>
      <c r="BA97" s="201"/>
      <c r="BB97" s="201"/>
      <c r="BC97" s="201"/>
      <c r="BD97" s="203">
        <f>IF(T97="základní",N97,0)</f>
        <v>0</v>
      </c>
      <c r="BE97" s="203">
        <f>IF(T97="snížená",N97,0)</f>
        <v>0</v>
      </c>
      <c r="BF97" s="203">
        <f>IF(T97="zákl. přenesená",N97,0)</f>
        <v>0</v>
      </c>
      <c r="BG97" s="203">
        <f>IF(T97="sníž. přenesená",N97,0)</f>
        <v>0</v>
      </c>
      <c r="BH97" s="203">
        <f>IF(T97="nulová",N97,0)</f>
        <v>0</v>
      </c>
      <c r="BI97" s="202" t="s">
        <v>9</v>
      </c>
      <c r="BJ97" s="201"/>
      <c r="BK97" s="201"/>
      <c r="BL97" s="201"/>
    </row>
    <row r="98" spans="1:64" s="147" customFormat="1" ht="18" customHeight="1" x14ac:dyDescent="0.3">
      <c r="A98" s="639"/>
      <c r="B98" s="640"/>
      <c r="C98" s="641"/>
      <c r="D98" s="1015"/>
      <c r="E98" s="987"/>
      <c r="F98" s="987"/>
      <c r="G98" s="987"/>
      <c r="H98" s="987"/>
      <c r="I98" s="641"/>
      <c r="J98" s="641"/>
      <c r="K98" s="641"/>
      <c r="L98" s="641"/>
      <c r="M98" s="641"/>
      <c r="N98" s="1012"/>
      <c r="O98" s="987"/>
      <c r="P98" s="987"/>
      <c r="Q98" s="987"/>
      <c r="R98" s="693"/>
      <c r="S98" s="199"/>
      <c r="T98" s="200" t="s">
        <v>48</v>
      </c>
      <c r="U98" s="201"/>
      <c r="V98" s="201"/>
      <c r="W98" s="201"/>
      <c r="X98" s="201"/>
      <c r="Y98" s="201"/>
      <c r="Z98" s="201"/>
      <c r="AA98" s="201"/>
      <c r="AB98" s="201"/>
      <c r="AC98" s="201"/>
      <c r="AD98" s="201"/>
      <c r="AE98" s="201"/>
      <c r="AF98" s="201"/>
      <c r="AG98" s="201"/>
      <c r="AH98" s="201"/>
      <c r="AI98" s="201"/>
      <c r="AJ98" s="201"/>
      <c r="AK98" s="201"/>
      <c r="AL98" s="201"/>
      <c r="AM98" s="201"/>
      <c r="AN98" s="201"/>
      <c r="AO98" s="201"/>
      <c r="AP98" s="201"/>
      <c r="AQ98" s="201"/>
      <c r="AR98" s="201"/>
      <c r="AS98" s="201"/>
      <c r="AT98" s="201"/>
      <c r="AU98" s="201"/>
      <c r="AV98" s="201"/>
      <c r="AW98" s="201"/>
      <c r="AX98" s="202" t="s">
        <v>1320</v>
      </c>
      <c r="AY98" s="201"/>
      <c r="AZ98" s="201"/>
      <c r="BA98" s="201"/>
      <c r="BB98" s="201"/>
      <c r="BC98" s="201"/>
      <c r="BD98" s="203">
        <f>IF(T98="základní",N98,0)</f>
        <v>0</v>
      </c>
      <c r="BE98" s="203">
        <f>IF(T98="snížená",N98,0)</f>
        <v>0</v>
      </c>
      <c r="BF98" s="203">
        <f>IF(T98="zákl. přenesená",N98,0)</f>
        <v>0</v>
      </c>
      <c r="BG98" s="203">
        <f>IF(T98="sníž. přenesená",N98,0)</f>
        <v>0</v>
      </c>
      <c r="BH98" s="203">
        <f>IF(T98="nulová",N98,0)</f>
        <v>0</v>
      </c>
      <c r="BI98" s="202" t="s">
        <v>9</v>
      </c>
      <c r="BJ98" s="201"/>
      <c r="BK98" s="201"/>
      <c r="BL98" s="201"/>
    </row>
    <row r="99" spans="1:64" s="147" customFormat="1" ht="18" customHeight="1" x14ac:dyDescent="0.3">
      <c r="A99" s="639"/>
      <c r="B99" s="640"/>
      <c r="C99" s="641"/>
      <c r="D99" s="713"/>
      <c r="E99" s="641"/>
      <c r="F99" s="641"/>
      <c r="G99" s="641"/>
      <c r="H99" s="641"/>
      <c r="I99" s="641"/>
      <c r="J99" s="641"/>
      <c r="K99" s="641"/>
      <c r="L99" s="641"/>
      <c r="M99" s="641"/>
      <c r="N99" s="1012"/>
      <c r="O99" s="987"/>
      <c r="P99" s="987"/>
      <c r="Q99" s="987"/>
      <c r="R99" s="693"/>
      <c r="S99" s="204"/>
      <c r="T99" s="205" t="s">
        <v>48</v>
      </c>
      <c r="U99" s="201"/>
      <c r="V99" s="201"/>
      <c r="W99" s="201"/>
      <c r="X99" s="201"/>
      <c r="Y99" s="201"/>
      <c r="Z99" s="201"/>
      <c r="AA99" s="201"/>
      <c r="AB99" s="201"/>
      <c r="AC99" s="201"/>
      <c r="AD99" s="201"/>
      <c r="AE99" s="201"/>
      <c r="AF99" s="201"/>
      <c r="AG99" s="201"/>
      <c r="AH99" s="201"/>
      <c r="AI99" s="201"/>
      <c r="AJ99" s="201"/>
      <c r="AK99" s="201"/>
      <c r="AL99" s="201"/>
      <c r="AM99" s="201"/>
      <c r="AN99" s="201"/>
      <c r="AO99" s="201"/>
      <c r="AP99" s="201"/>
      <c r="AQ99" s="201"/>
      <c r="AR99" s="201"/>
      <c r="AS99" s="201"/>
      <c r="AT99" s="201"/>
      <c r="AU99" s="201"/>
      <c r="AV99" s="201"/>
      <c r="AW99" s="201"/>
      <c r="AX99" s="202" t="s">
        <v>1399</v>
      </c>
      <c r="AY99" s="201"/>
      <c r="AZ99" s="201"/>
      <c r="BA99" s="201"/>
      <c r="BB99" s="201"/>
      <c r="BC99" s="201"/>
      <c r="BD99" s="203">
        <f>IF(T99="základní",N99,0)</f>
        <v>0</v>
      </c>
      <c r="BE99" s="203">
        <f>IF(T99="snížená",N99,0)</f>
        <v>0</v>
      </c>
      <c r="BF99" s="203">
        <f>IF(T99="zákl. přenesená",N99,0)</f>
        <v>0</v>
      </c>
      <c r="BG99" s="203">
        <f>IF(T99="sníž. přenesená",N99,0)</f>
        <v>0</v>
      </c>
      <c r="BH99" s="203">
        <f>IF(T99="nulová",N99,0)</f>
        <v>0</v>
      </c>
      <c r="BI99" s="202" t="s">
        <v>9</v>
      </c>
      <c r="BJ99" s="201"/>
      <c r="BK99" s="201"/>
      <c r="BL99" s="201"/>
    </row>
    <row r="100" spans="1:64" s="147" customFormat="1" x14ac:dyDescent="0.3">
      <c r="A100" s="639"/>
      <c r="B100" s="640"/>
      <c r="C100" s="641"/>
      <c r="D100" s="641"/>
      <c r="E100" s="641"/>
      <c r="F100" s="641"/>
      <c r="G100" s="641"/>
      <c r="H100" s="641"/>
      <c r="I100" s="641"/>
      <c r="J100" s="641"/>
      <c r="K100" s="641"/>
      <c r="L100" s="641"/>
      <c r="M100" s="641"/>
      <c r="N100" s="641"/>
      <c r="O100" s="641"/>
      <c r="P100" s="641"/>
      <c r="Q100" s="641"/>
      <c r="R100" s="693"/>
    </row>
    <row r="101" spans="1:64" s="147" customFormat="1" ht="29.25" customHeight="1" x14ac:dyDescent="0.3">
      <c r="A101" s="639"/>
      <c r="B101" s="640"/>
      <c r="C101" s="689" t="s">
        <v>2202</v>
      </c>
      <c r="D101" s="690"/>
      <c r="E101" s="690"/>
      <c r="F101" s="690"/>
      <c r="G101" s="690"/>
      <c r="H101" s="690"/>
      <c r="I101" s="690"/>
      <c r="J101" s="690"/>
      <c r="K101" s="690"/>
      <c r="L101" s="1000">
        <f>ROUND(SUM(N88+N96),2)</f>
        <v>0</v>
      </c>
      <c r="M101" s="1010"/>
      <c r="N101" s="1010"/>
      <c r="O101" s="1010"/>
      <c r="P101" s="1010"/>
      <c r="Q101" s="1010"/>
      <c r="R101" s="693"/>
    </row>
    <row r="102" spans="1:64" s="147" customFormat="1" ht="6.95" customHeight="1" x14ac:dyDescent="0.3">
      <c r="A102" s="639"/>
      <c r="B102" s="664"/>
      <c r="C102" s="665"/>
      <c r="D102" s="665"/>
      <c r="E102" s="665"/>
      <c r="F102" s="665"/>
      <c r="G102" s="665"/>
      <c r="H102" s="665"/>
      <c r="I102" s="665"/>
      <c r="J102" s="665"/>
      <c r="K102" s="665"/>
      <c r="L102" s="665"/>
      <c r="M102" s="665"/>
      <c r="N102" s="665"/>
      <c r="O102" s="665"/>
      <c r="P102" s="665"/>
      <c r="Q102" s="665"/>
      <c r="R102" s="702"/>
    </row>
    <row r="106" spans="1:64" s="147" customFormat="1" ht="6.95" customHeight="1" x14ac:dyDescent="0.3">
      <c r="A106" s="639"/>
      <c r="B106" s="667"/>
      <c r="C106" s="668"/>
      <c r="D106" s="668"/>
      <c r="E106" s="668"/>
      <c r="F106" s="668"/>
      <c r="G106" s="668"/>
      <c r="H106" s="668"/>
      <c r="I106" s="668"/>
      <c r="J106" s="668"/>
      <c r="K106" s="668"/>
      <c r="L106" s="668"/>
      <c r="M106" s="668"/>
      <c r="N106" s="668"/>
      <c r="O106" s="668"/>
      <c r="P106" s="668"/>
      <c r="Q106" s="668"/>
      <c r="R106" s="703"/>
    </row>
    <row r="107" spans="1:64" s="147" customFormat="1" ht="36.950000000000003" customHeight="1" x14ac:dyDescent="0.3">
      <c r="A107" s="639"/>
      <c r="B107" s="640"/>
      <c r="C107" s="973" t="s">
        <v>1400</v>
      </c>
      <c r="D107" s="987"/>
      <c r="E107" s="987"/>
      <c r="F107" s="987"/>
      <c r="G107" s="987"/>
      <c r="H107" s="987"/>
      <c r="I107" s="987"/>
      <c r="J107" s="987"/>
      <c r="K107" s="987"/>
      <c r="L107" s="987"/>
      <c r="M107" s="987"/>
      <c r="N107" s="987"/>
      <c r="O107" s="987"/>
      <c r="P107" s="987"/>
      <c r="Q107" s="987"/>
      <c r="R107" s="693"/>
    </row>
    <row r="108" spans="1:64" s="147" customFormat="1" ht="6.95" customHeight="1" x14ac:dyDescent="0.3">
      <c r="A108" s="639"/>
      <c r="B108" s="640"/>
      <c r="C108" s="641"/>
      <c r="D108" s="641"/>
      <c r="E108" s="641"/>
      <c r="F108" s="641"/>
      <c r="G108" s="641"/>
      <c r="H108" s="641"/>
      <c r="I108" s="641"/>
      <c r="J108" s="641"/>
      <c r="K108" s="641"/>
      <c r="L108" s="641"/>
      <c r="M108" s="641"/>
      <c r="N108" s="641"/>
      <c r="O108" s="641"/>
      <c r="P108" s="641"/>
      <c r="Q108" s="641"/>
      <c r="R108" s="693"/>
    </row>
    <row r="109" spans="1:64" s="147" customFormat="1" ht="30" customHeight="1" x14ac:dyDescent="0.3">
      <c r="A109" s="639"/>
      <c r="B109" s="640"/>
      <c r="C109" s="635" t="s">
        <v>18</v>
      </c>
      <c r="D109" s="641"/>
      <c r="E109" s="641"/>
      <c r="F109" s="1006" t="str">
        <f>F6</f>
        <v>VYBUDOVÁNÍ UČEBNY PRAKTICKÉHO VYUČOVÁNÍ</v>
      </c>
      <c r="G109" s="987"/>
      <c r="H109" s="987"/>
      <c r="I109" s="987"/>
      <c r="J109" s="987"/>
      <c r="K109" s="987"/>
      <c r="L109" s="987"/>
      <c r="M109" s="987"/>
      <c r="N109" s="987"/>
      <c r="O109" s="987"/>
      <c r="P109" s="987"/>
      <c r="Q109" s="641"/>
      <c r="R109" s="693"/>
    </row>
    <row r="110" spans="1:64" s="147" customFormat="1" ht="36.950000000000003" customHeight="1" x14ac:dyDescent="0.3">
      <c r="A110" s="639"/>
      <c r="B110" s="640"/>
      <c r="C110" s="676" t="s">
        <v>106</v>
      </c>
      <c r="D110" s="641"/>
      <c r="E110" s="641"/>
      <c r="F110" s="992" t="str">
        <f>F7</f>
        <v>souchrudimUT - D.1.4 UT  VYTÁPĚNÍ</v>
      </c>
      <c r="G110" s="987"/>
      <c r="H110" s="987"/>
      <c r="I110" s="987"/>
      <c r="J110" s="987"/>
      <c r="K110" s="987"/>
      <c r="L110" s="987"/>
      <c r="M110" s="987"/>
      <c r="N110" s="987"/>
      <c r="O110" s="987"/>
      <c r="P110" s="987"/>
      <c r="Q110" s="641"/>
      <c r="R110" s="693"/>
    </row>
    <row r="111" spans="1:64" s="147" customFormat="1" ht="6.95" customHeight="1" x14ac:dyDescent="0.3">
      <c r="A111" s="639"/>
      <c r="B111" s="640"/>
      <c r="C111" s="641"/>
      <c r="D111" s="641"/>
      <c r="E111" s="641"/>
      <c r="F111" s="641"/>
      <c r="G111" s="641"/>
      <c r="H111" s="641"/>
      <c r="I111" s="641"/>
      <c r="J111" s="641"/>
      <c r="K111" s="641"/>
      <c r="L111" s="641"/>
      <c r="M111" s="641"/>
      <c r="N111" s="641"/>
      <c r="O111" s="641"/>
      <c r="P111" s="641"/>
      <c r="Q111" s="641"/>
      <c r="R111" s="693"/>
    </row>
    <row r="112" spans="1:64" s="147" customFormat="1" ht="18" customHeight="1" x14ac:dyDescent="0.3">
      <c r="A112" s="639"/>
      <c r="B112" s="640"/>
      <c r="C112" s="635" t="s">
        <v>23</v>
      </c>
      <c r="D112" s="641"/>
      <c r="E112" s="641"/>
      <c r="F112" s="636" t="str">
        <f>F9</f>
        <v>Chrudim</v>
      </c>
      <c r="G112" s="641"/>
      <c r="H112" s="641"/>
      <c r="I112" s="641"/>
      <c r="J112" s="641"/>
      <c r="K112" s="635" t="s">
        <v>25</v>
      </c>
      <c r="L112" s="641"/>
      <c r="M112" s="1004" t="str">
        <f>IF(O9="","",O9)</f>
        <v>02.11.2016</v>
      </c>
      <c r="N112" s="987"/>
      <c r="O112" s="987"/>
      <c r="P112" s="987"/>
      <c r="Q112" s="641"/>
      <c r="R112" s="693"/>
    </row>
    <row r="113" spans="1:64" s="147" customFormat="1" ht="6.95" customHeight="1" x14ac:dyDescent="0.3">
      <c r="A113" s="639"/>
      <c r="B113" s="640"/>
      <c r="C113" s="641"/>
      <c r="D113" s="641"/>
      <c r="E113" s="641"/>
      <c r="F113" s="641"/>
      <c r="G113" s="641"/>
      <c r="H113" s="641"/>
      <c r="I113" s="641"/>
      <c r="J113" s="641"/>
      <c r="K113" s="641"/>
      <c r="L113" s="641"/>
      <c r="M113" s="641"/>
      <c r="N113" s="641"/>
      <c r="O113" s="641"/>
      <c r="P113" s="641"/>
      <c r="Q113" s="641"/>
      <c r="R113" s="693"/>
    </row>
    <row r="114" spans="1:64" s="147" customFormat="1" ht="15" x14ac:dyDescent="0.3">
      <c r="A114" s="639"/>
      <c r="B114" s="640"/>
      <c r="C114" s="635" t="s">
        <v>1366</v>
      </c>
      <c r="D114" s="641"/>
      <c r="E114" s="641"/>
      <c r="F114" s="636" t="str">
        <f>E12</f>
        <v xml:space="preserve"> </v>
      </c>
      <c r="G114" s="641"/>
      <c r="H114" s="641"/>
      <c r="I114" s="641"/>
      <c r="J114" s="641"/>
      <c r="K114" s="635" t="s">
        <v>39</v>
      </c>
      <c r="L114" s="641"/>
      <c r="M114" s="974" t="str">
        <f>E18</f>
        <v>Ing. Karel Dovrtěl</v>
      </c>
      <c r="N114" s="987"/>
      <c r="O114" s="987"/>
      <c r="P114" s="987"/>
      <c r="Q114" s="987"/>
      <c r="R114" s="693"/>
    </row>
    <row r="115" spans="1:64" s="147" customFormat="1" ht="14.45" customHeight="1" x14ac:dyDescent="0.3">
      <c r="A115" s="639"/>
      <c r="B115" s="640"/>
      <c r="C115" s="635" t="s">
        <v>1368</v>
      </c>
      <c r="D115" s="641"/>
      <c r="E115" s="641"/>
      <c r="F115" s="636" t="str">
        <f>IF(E15="","",E15)</f>
        <v xml:space="preserve"> </v>
      </c>
      <c r="G115" s="641"/>
      <c r="H115" s="641"/>
      <c r="I115" s="641"/>
      <c r="J115" s="641"/>
      <c r="K115" s="635" t="s">
        <v>1370</v>
      </c>
      <c r="L115" s="641"/>
      <c r="M115" s="974" t="str">
        <f>E21</f>
        <v xml:space="preserve"> </v>
      </c>
      <c r="N115" s="987"/>
      <c r="O115" s="987"/>
      <c r="P115" s="987"/>
      <c r="Q115" s="987"/>
      <c r="R115" s="693"/>
    </row>
    <row r="116" spans="1:64" s="147" customFormat="1" ht="10.35" customHeight="1" x14ac:dyDescent="0.3">
      <c r="A116" s="639"/>
      <c r="B116" s="640"/>
      <c r="C116" s="641"/>
      <c r="D116" s="641"/>
      <c r="E116" s="641"/>
      <c r="F116" s="641"/>
      <c r="G116" s="641"/>
      <c r="H116" s="641"/>
      <c r="I116" s="641"/>
      <c r="J116" s="641"/>
      <c r="K116" s="641"/>
      <c r="L116" s="641"/>
      <c r="M116" s="641"/>
      <c r="N116" s="641"/>
      <c r="O116" s="641"/>
      <c r="P116" s="641"/>
      <c r="Q116" s="641"/>
      <c r="R116" s="693"/>
    </row>
    <row r="117" spans="1:64" s="207" customFormat="1" ht="45" x14ac:dyDescent="0.3">
      <c r="A117" s="715"/>
      <c r="B117" s="716"/>
      <c r="C117" s="717" t="s">
        <v>178</v>
      </c>
      <c r="D117" s="718" t="s">
        <v>62</v>
      </c>
      <c r="E117" s="718" t="s">
        <v>58</v>
      </c>
      <c r="F117" s="1018" t="s">
        <v>179</v>
      </c>
      <c r="G117" s="1019"/>
      <c r="H117" s="1019"/>
      <c r="I117" s="1019"/>
      <c r="J117" s="718" t="s">
        <v>180</v>
      </c>
      <c r="K117" s="718" t="s">
        <v>181</v>
      </c>
      <c r="L117" s="1020" t="s">
        <v>182</v>
      </c>
      <c r="M117" s="1019"/>
      <c r="N117" s="1018" t="s">
        <v>145</v>
      </c>
      <c r="O117" s="1019"/>
      <c r="P117" s="1019"/>
      <c r="Q117" s="1021"/>
      <c r="R117" s="719" t="s">
        <v>183</v>
      </c>
      <c r="S117" s="176" t="s">
        <v>184</v>
      </c>
      <c r="T117" s="176" t="s">
        <v>47</v>
      </c>
      <c r="U117" s="176" t="s">
        <v>185</v>
      </c>
      <c r="V117" s="176" t="s">
        <v>186</v>
      </c>
      <c r="W117" s="176" t="s">
        <v>187</v>
      </c>
      <c r="X117" s="176" t="s">
        <v>188</v>
      </c>
      <c r="Y117" s="176" t="s">
        <v>189</v>
      </c>
      <c r="Z117" s="177" t="s">
        <v>190</v>
      </c>
    </row>
    <row r="118" spans="1:64" s="147" customFormat="1" ht="18" x14ac:dyDescent="0.35">
      <c r="A118" s="639"/>
      <c r="B118" s="640"/>
      <c r="C118" s="682" t="s">
        <v>1391</v>
      </c>
      <c r="D118" s="641"/>
      <c r="E118" s="641"/>
      <c r="F118" s="641"/>
      <c r="G118" s="641"/>
      <c r="H118" s="641"/>
      <c r="I118" s="641"/>
      <c r="J118" s="641"/>
      <c r="K118" s="641"/>
      <c r="L118" s="641"/>
      <c r="M118" s="641"/>
      <c r="N118" s="1022">
        <f>BJ118</f>
        <v>0</v>
      </c>
      <c r="O118" s="1023"/>
      <c r="P118" s="1023"/>
      <c r="Q118" s="1023"/>
      <c r="R118" s="693"/>
      <c r="S118" s="160"/>
      <c r="T118" s="160"/>
      <c r="U118" s="160"/>
      <c r="V118" s="208">
        <f>V119</f>
        <v>124.51174</v>
      </c>
      <c r="W118" s="160"/>
      <c r="X118" s="208">
        <f>X119</f>
        <v>0.35670999999999997</v>
      </c>
      <c r="Y118" s="160"/>
      <c r="Z118" s="209">
        <f>Z119</f>
        <v>0</v>
      </c>
      <c r="AS118" s="131" t="s">
        <v>76</v>
      </c>
      <c r="AT118" s="131" t="s">
        <v>147</v>
      </c>
      <c r="BJ118" s="210">
        <f>BJ119</f>
        <v>0</v>
      </c>
    </row>
    <row r="119" spans="1:64" s="215" customFormat="1" ht="18" x14ac:dyDescent="0.35">
      <c r="A119" s="720"/>
      <c r="B119" s="721"/>
      <c r="C119" s="722"/>
      <c r="D119" s="723" t="s">
        <v>156</v>
      </c>
      <c r="E119" s="723"/>
      <c r="F119" s="723"/>
      <c r="G119" s="723"/>
      <c r="H119" s="723"/>
      <c r="I119" s="723"/>
      <c r="J119" s="723"/>
      <c r="K119" s="723"/>
      <c r="L119" s="723"/>
      <c r="M119" s="723"/>
      <c r="N119" s="1031">
        <f>BJ119</f>
        <v>0</v>
      </c>
      <c r="O119" s="1032"/>
      <c r="P119" s="1032"/>
      <c r="Q119" s="1032"/>
      <c r="R119" s="724"/>
      <c r="S119" s="212"/>
      <c r="T119" s="212"/>
      <c r="U119" s="212"/>
      <c r="V119" s="213">
        <f>V120+V121+V132+V137+V155+V170</f>
        <v>124.51174</v>
      </c>
      <c r="W119" s="212"/>
      <c r="X119" s="213">
        <f>X120+X121+X132+X137+X155+X170</f>
        <v>0.35670999999999997</v>
      </c>
      <c r="Y119" s="212"/>
      <c r="Z119" s="214">
        <f>Z120+Z121+Z132+Z137+Z155+Z170</f>
        <v>0</v>
      </c>
      <c r="AQ119" s="216" t="s">
        <v>84</v>
      </c>
      <c r="AS119" s="217" t="s">
        <v>76</v>
      </c>
      <c r="AT119" s="217" t="s">
        <v>77</v>
      </c>
      <c r="AX119" s="216" t="s">
        <v>193</v>
      </c>
      <c r="BJ119" s="218">
        <f>BJ120+BJ121+BJ132+BJ137+BJ155+BJ170</f>
        <v>0</v>
      </c>
    </row>
    <row r="120" spans="1:64" s="147" customFormat="1" x14ac:dyDescent="0.3">
      <c r="A120" s="639"/>
      <c r="B120" s="640"/>
      <c r="C120" s="725"/>
      <c r="D120" s="725"/>
      <c r="E120" s="726" t="s">
        <v>1401</v>
      </c>
      <c r="F120" s="1033" t="s">
        <v>1402</v>
      </c>
      <c r="G120" s="1034"/>
      <c r="H120" s="1034"/>
      <c r="I120" s="1034"/>
      <c r="J120" s="1034"/>
      <c r="K120" s="1034"/>
      <c r="L120" s="1034"/>
      <c r="M120" s="1034"/>
      <c r="N120" s="1034"/>
      <c r="O120" s="1034"/>
      <c r="P120" s="1034"/>
      <c r="Q120" s="1034"/>
      <c r="R120" s="1035"/>
      <c r="S120" s="219" t="s">
        <v>3</v>
      </c>
      <c r="T120" s="153" t="s">
        <v>48</v>
      </c>
      <c r="U120" s="220">
        <v>0</v>
      </c>
      <c r="V120" s="220">
        <f>U120*K120</f>
        <v>0</v>
      </c>
      <c r="W120" s="220">
        <v>0</v>
      </c>
      <c r="X120" s="220">
        <f>W120*K120</f>
        <v>0</v>
      </c>
      <c r="Y120" s="220">
        <v>0</v>
      </c>
      <c r="Z120" s="221">
        <f>Y120*K120</f>
        <v>0</v>
      </c>
      <c r="AQ120" s="131" t="s">
        <v>373</v>
      </c>
      <c r="AS120" s="131" t="s">
        <v>321</v>
      </c>
      <c r="AT120" s="131" t="s">
        <v>9</v>
      </c>
      <c r="AX120" s="131" t="s">
        <v>193</v>
      </c>
      <c r="BD120" s="222">
        <f>IF(T120="základní",N120,0)</f>
        <v>0</v>
      </c>
      <c r="BE120" s="222">
        <f>IF(T120="snížená",N120,0)</f>
        <v>0</v>
      </c>
      <c r="BF120" s="222">
        <f>IF(T120="zákl. přenesená",N120,0)</f>
        <v>0</v>
      </c>
      <c r="BG120" s="222">
        <f>IF(T120="sníž. přenesená",N120,0)</f>
        <v>0</v>
      </c>
      <c r="BH120" s="222">
        <f>IF(T120="nulová",N120,0)</f>
        <v>0</v>
      </c>
      <c r="BI120" s="131" t="s">
        <v>9</v>
      </c>
      <c r="BJ120" s="222">
        <f>ROUND(L120*K120,2)</f>
        <v>0</v>
      </c>
      <c r="BK120" s="131" t="s">
        <v>281</v>
      </c>
      <c r="BL120" s="131" t="s">
        <v>1403</v>
      </c>
    </row>
    <row r="121" spans="1:64" s="215" customFormat="1" ht="15" x14ac:dyDescent="0.3">
      <c r="A121" s="720"/>
      <c r="B121" s="721"/>
      <c r="C121" s="722"/>
      <c r="D121" s="727" t="s">
        <v>158</v>
      </c>
      <c r="E121" s="727"/>
      <c r="F121" s="727"/>
      <c r="G121" s="727"/>
      <c r="H121" s="727"/>
      <c r="I121" s="727"/>
      <c r="J121" s="727"/>
      <c r="K121" s="727"/>
      <c r="L121" s="727"/>
      <c r="M121" s="727"/>
      <c r="N121" s="1036">
        <f>BJ121</f>
        <v>0</v>
      </c>
      <c r="O121" s="1037"/>
      <c r="P121" s="1037"/>
      <c r="Q121" s="1037"/>
      <c r="R121" s="724"/>
      <c r="S121" s="212"/>
      <c r="T121" s="212"/>
      <c r="U121" s="212"/>
      <c r="V121" s="213">
        <f>SUM(V122:V131)</f>
        <v>15.626099999999997</v>
      </c>
      <c r="W121" s="212"/>
      <c r="X121" s="213">
        <f>SUM(X122:X131)</f>
        <v>1.9599999999999996E-2</v>
      </c>
      <c r="Y121" s="212"/>
      <c r="Z121" s="214">
        <f>SUM(Z122:Z131)</f>
        <v>0</v>
      </c>
      <c r="AQ121" s="216" t="s">
        <v>84</v>
      </c>
      <c r="AS121" s="217" t="s">
        <v>76</v>
      </c>
      <c r="AT121" s="217" t="s">
        <v>9</v>
      </c>
      <c r="AX121" s="216" t="s">
        <v>193</v>
      </c>
      <c r="BJ121" s="218">
        <f>SUM(BJ122:BJ131)</f>
        <v>0</v>
      </c>
    </row>
    <row r="122" spans="1:64" s="147" customFormat="1" ht="51" customHeight="1" x14ac:dyDescent="0.3">
      <c r="A122" s="639"/>
      <c r="B122" s="640"/>
      <c r="C122" s="728">
        <v>1</v>
      </c>
      <c r="D122" s="728" t="s">
        <v>195</v>
      </c>
      <c r="E122" s="729" t="s">
        <v>1404</v>
      </c>
      <c r="F122" s="1038" t="s">
        <v>1405</v>
      </c>
      <c r="G122" s="1039"/>
      <c r="H122" s="1039"/>
      <c r="I122" s="1039"/>
      <c r="J122" s="730" t="s">
        <v>232</v>
      </c>
      <c r="K122" s="731">
        <v>147</v>
      </c>
      <c r="L122" s="1040"/>
      <c r="M122" s="1030"/>
      <c r="N122" s="1040">
        <f>ROUND(L122*K122,2)</f>
        <v>0</v>
      </c>
      <c r="O122" s="1030"/>
      <c r="P122" s="1030"/>
      <c r="Q122" s="1030"/>
      <c r="R122" s="732" t="s">
        <v>1406</v>
      </c>
      <c r="S122" s="219" t="s">
        <v>3</v>
      </c>
      <c r="T122" s="153" t="s">
        <v>48</v>
      </c>
      <c r="U122" s="220">
        <v>0.106</v>
      </c>
      <c r="V122" s="220">
        <f>U122*K122</f>
        <v>15.581999999999999</v>
      </c>
      <c r="W122" s="220">
        <v>6.0000000000000002E-5</v>
      </c>
      <c r="X122" s="220">
        <f>W122*K122</f>
        <v>8.8199999999999997E-3</v>
      </c>
      <c r="Y122" s="220">
        <v>0</v>
      </c>
      <c r="Z122" s="221">
        <f>Y122*K122</f>
        <v>0</v>
      </c>
      <c r="AQ122" s="131" t="s">
        <v>281</v>
      </c>
      <c r="AS122" s="131" t="s">
        <v>195</v>
      </c>
      <c r="AT122" s="131" t="s">
        <v>84</v>
      </c>
      <c r="AX122" s="131" t="s">
        <v>193</v>
      </c>
      <c r="BD122" s="222">
        <f>IF(T122="základní",N122,0)</f>
        <v>0</v>
      </c>
      <c r="BE122" s="222">
        <f>IF(T122="snížená",N122,0)</f>
        <v>0</v>
      </c>
      <c r="BF122" s="222">
        <f>IF(T122="zákl. přenesená",N122,0)</f>
        <v>0</v>
      </c>
      <c r="BG122" s="222">
        <f>IF(T122="sníž. přenesená",N122,0)</f>
        <v>0</v>
      </c>
      <c r="BH122" s="222">
        <f>IF(T122="nulová",N122,0)</f>
        <v>0</v>
      </c>
      <c r="BI122" s="131" t="s">
        <v>9</v>
      </c>
      <c r="BJ122" s="222">
        <f>ROUND(L122*K122,2)</f>
        <v>0</v>
      </c>
      <c r="BK122" s="131" t="s">
        <v>281</v>
      </c>
      <c r="BL122" s="131" t="s">
        <v>1407</v>
      </c>
    </row>
    <row r="123" spans="1:64" s="226" customFormat="1" x14ac:dyDescent="0.3">
      <c r="A123" s="733"/>
      <c r="B123" s="734"/>
      <c r="C123" s="735"/>
      <c r="D123" s="735"/>
      <c r="E123" s="736" t="s">
        <v>3</v>
      </c>
      <c r="F123" s="1024" t="s">
        <v>1408</v>
      </c>
      <c r="G123" s="1025"/>
      <c r="H123" s="1025"/>
      <c r="I123" s="1025"/>
      <c r="J123" s="735"/>
      <c r="K123" s="737">
        <v>147</v>
      </c>
      <c r="L123" s="742"/>
      <c r="M123" s="742"/>
      <c r="N123" s="742"/>
      <c r="O123" s="742"/>
      <c r="P123" s="742"/>
      <c r="Q123" s="742"/>
      <c r="R123" s="738"/>
      <c r="S123" s="224"/>
      <c r="T123" s="224"/>
      <c r="U123" s="224"/>
      <c r="V123" s="224"/>
      <c r="W123" s="224"/>
      <c r="X123" s="224"/>
      <c r="Y123" s="224"/>
      <c r="Z123" s="225"/>
      <c r="AS123" s="227" t="s">
        <v>202</v>
      </c>
      <c r="AT123" s="227" t="s">
        <v>84</v>
      </c>
      <c r="AU123" s="226" t="s">
        <v>84</v>
      </c>
      <c r="AV123" s="226" t="s">
        <v>41</v>
      </c>
      <c r="AW123" s="226" t="s">
        <v>9</v>
      </c>
      <c r="AX123" s="227" t="s">
        <v>193</v>
      </c>
    </row>
    <row r="124" spans="1:64" s="147" customFormat="1" ht="27" x14ac:dyDescent="0.3">
      <c r="A124" s="639"/>
      <c r="B124" s="640"/>
      <c r="C124" s="725">
        <v>2</v>
      </c>
      <c r="D124" s="725" t="s">
        <v>321</v>
      </c>
      <c r="E124" s="726" t="s">
        <v>1409</v>
      </c>
      <c r="F124" s="1026" t="s">
        <v>1410</v>
      </c>
      <c r="G124" s="1027"/>
      <c r="H124" s="1027"/>
      <c r="I124" s="1027"/>
      <c r="J124" s="739" t="s">
        <v>232</v>
      </c>
      <c r="K124" s="740">
        <v>21</v>
      </c>
      <c r="L124" s="1028"/>
      <c r="M124" s="1029"/>
      <c r="N124" s="1028">
        <f t="shared" ref="N124:N131" si="0">ROUND(L124*K124,2)</f>
        <v>0</v>
      </c>
      <c r="O124" s="1030"/>
      <c r="P124" s="1030"/>
      <c r="Q124" s="1030"/>
      <c r="R124" s="732" t="s">
        <v>1406</v>
      </c>
      <c r="S124" s="219" t="s">
        <v>3</v>
      </c>
      <c r="T124" s="153" t="s">
        <v>48</v>
      </c>
      <c r="U124" s="220">
        <v>0</v>
      </c>
      <c r="V124" s="220">
        <f t="shared" ref="V124:V131" si="1">U124*K124</f>
        <v>0</v>
      </c>
      <c r="W124" s="220">
        <v>2.0000000000000002E-5</v>
      </c>
      <c r="X124" s="220">
        <f t="shared" ref="X124:X131" si="2">W124*K124</f>
        <v>4.2000000000000002E-4</v>
      </c>
      <c r="Y124" s="220">
        <v>0</v>
      </c>
      <c r="Z124" s="221">
        <f t="shared" ref="Z124:Z131" si="3">Y124*K124</f>
        <v>0</v>
      </c>
      <c r="AQ124" s="131" t="s">
        <v>373</v>
      </c>
      <c r="AS124" s="131" t="s">
        <v>321</v>
      </c>
      <c r="AT124" s="131" t="s">
        <v>84</v>
      </c>
      <c r="AX124" s="131" t="s">
        <v>193</v>
      </c>
      <c r="BD124" s="222">
        <f t="shared" ref="BD124:BD131" si="4">IF(T124="základní",N124,0)</f>
        <v>0</v>
      </c>
      <c r="BE124" s="222">
        <f t="shared" ref="BE124:BE131" si="5">IF(T124="snížená",N124,0)</f>
        <v>0</v>
      </c>
      <c r="BF124" s="222">
        <f t="shared" ref="BF124:BF131" si="6">IF(T124="zákl. přenesená",N124,0)</f>
        <v>0</v>
      </c>
      <c r="BG124" s="222">
        <f t="shared" ref="BG124:BG131" si="7">IF(T124="sníž. přenesená",N124,0)</f>
        <v>0</v>
      </c>
      <c r="BH124" s="222">
        <f t="shared" ref="BH124:BH131" si="8">IF(T124="nulová",N124,0)</f>
        <v>0</v>
      </c>
      <c r="BI124" s="131" t="s">
        <v>9</v>
      </c>
      <c r="BJ124" s="222">
        <f t="shared" ref="BJ124:BJ131" si="9">ROUND(L124*K124,2)</f>
        <v>0</v>
      </c>
      <c r="BK124" s="131" t="s">
        <v>281</v>
      </c>
      <c r="BL124" s="131" t="s">
        <v>1411</v>
      </c>
    </row>
    <row r="125" spans="1:64" s="147" customFormat="1" ht="27" x14ac:dyDescent="0.3">
      <c r="A125" s="639"/>
      <c r="B125" s="640"/>
      <c r="C125" s="725">
        <v>3</v>
      </c>
      <c r="D125" s="725" t="s">
        <v>321</v>
      </c>
      <c r="E125" s="726" t="s">
        <v>1412</v>
      </c>
      <c r="F125" s="1026" t="s">
        <v>1413</v>
      </c>
      <c r="G125" s="1027"/>
      <c r="H125" s="1027"/>
      <c r="I125" s="1027"/>
      <c r="J125" s="739" t="s">
        <v>232</v>
      </c>
      <c r="K125" s="740">
        <v>18</v>
      </c>
      <c r="L125" s="1028"/>
      <c r="M125" s="1029"/>
      <c r="N125" s="1028">
        <f t="shared" si="0"/>
        <v>0</v>
      </c>
      <c r="O125" s="1030"/>
      <c r="P125" s="1030"/>
      <c r="Q125" s="1030"/>
      <c r="R125" s="732" t="s">
        <v>1406</v>
      </c>
      <c r="S125" s="219" t="s">
        <v>3</v>
      </c>
      <c r="T125" s="153" t="s">
        <v>48</v>
      </c>
      <c r="U125" s="220">
        <v>0</v>
      </c>
      <c r="V125" s="220">
        <f t="shared" si="1"/>
        <v>0</v>
      </c>
      <c r="W125" s="220">
        <v>2.0000000000000002E-5</v>
      </c>
      <c r="X125" s="220">
        <f t="shared" si="2"/>
        <v>3.6000000000000002E-4</v>
      </c>
      <c r="Y125" s="220">
        <v>0</v>
      </c>
      <c r="Z125" s="221">
        <f t="shared" si="3"/>
        <v>0</v>
      </c>
      <c r="AQ125" s="131" t="s">
        <v>373</v>
      </c>
      <c r="AS125" s="131" t="s">
        <v>321</v>
      </c>
      <c r="AT125" s="131" t="s">
        <v>84</v>
      </c>
      <c r="AX125" s="131" t="s">
        <v>193</v>
      </c>
      <c r="BD125" s="222">
        <f t="shared" si="4"/>
        <v>0</v>
      </c>
      <c r="BE125" s="222">
        <f t="shared" si="5"/>
        <v>0</v>
      </c>
      <c r="BF125" s="222">
        <f t="shared" si="6"/>
        <v>0</v>
      </c>
      <c r="BG125" s="222">
        <f t="shared" si="7"/>
        <v>0</v>
      </c>
      <c r="BH125" s="222">
        <f t="shared" si="8"/>
        <v>0</v>
      </c>
      <c r="BI125" s="131" t="s">
        <v>9</v>
      </c>
      <c r="BJ125" s="222">
        <f t="shared" si="9"/>
        <v>0</v>
      </c>
      <c r="BK125" s="131" t="s">
        <v>281</v>
      </c>
      <c r="BL125" s="131" t="s">
        <v>1414</v>
      </c>
    </row>
    <row r="126" spans="1:64" s="147" customFormat="1" ht="27" x14ac:dyDescent="0.3">
      <c r="A126" s="639"/>
      <c r="B126" s="640"/>
      <c r="C126" s="725">
        <v>4</v>
      </c>
      <c r="D126" s="725" t="s">
        <v>321</v>
      </c>
      <c r="E126" s="726" t="s">
        <v>1415</v>
      </c>
      <c r="F126" s="1026" t="s">
        <v>1416</v>
      </c>
      <c r="G126" s="1027"/>
      <c r="H126" s="1027"/>
      <c r="I126" s="1027"/>
      <c r="J126" s="739" t="s">
        <v>232</v>
      </c>
      <c r="K126" s="740">
        <v>36</v>
      </c>
      <c r="L126" s="1028"/>
      <c r="M126" s="1029"/>
      <c r="N126" s="1028">
        <f t="shared" si="0"/>
        <v>0</v>
      </c>
      <c r="O126" s="1030"/>
      <c r="P126" s="1030"/>
      <c r="Q126" s="1030"/>
      <c r="R126" s="732" t="s">
        <v>1406</v>
      </c>
      <c r="S126" s="219" t="s">
        <v>3</v>
      </c>
      <c r="T126" s="153" t="s">
        <v>48</v>
      </c>
      <c r="U126" s="220">
        <v>0</v>
      </c>
      <c r="V126" s="220">
        <f t="shared" si="1"/>
        <v>0</v>
      </c>
      <c r="W126" s="220">
        <v>4.0000000000000003E-5</v>
      </c>
      <c r="X126" s="220">
        <f t="shared" si="2"/>
        <v>1.4400000000000001E-3</v>
      </c>
      <c r="Y126" s="220">
        <v>0</v>
      </c>
      <c r="Z126" s="221">
        <f t="shared" si="3"/>
        <v>0</v>
      </c>
      <c r="AQ126" s="131" t="s">
        <v>373</v>
      </c>
      <c r="AS126" s="131" t="s">
        <v>321</v>
      </c>
      <c r="AT126" s="131" t="s">
        <v>84</v>
      </c>
      <c r="AX126" s="131" t="s">
        <v>193</v>
      </c>
      <c r="BD126" s="222">
        <f t="shared" si="4"/>
        <v>0</v>
      </c>
      <c r="BE126" s="222">
        <f t="shared" si="5"/>
        <v>0</v>
      </c>
      <c r="BF126" s="222">
        <f t="shared" si="6"/>
        <v>0</v>
      </c>
      <c r="BG126" s="222">
        <f t="shared" si="7"/>
        <v>0</v>
      </c>
      <c r="BH126" s="222">
        <f t="shared" si="8"/>
        <v>0</v>
      </c>
      <c r="BI126" s="131" t="s">
        <v>9</v>
      </c>
      <c r="BJ126" s="222">
        <f t="shared" si="9"/>
        <v>0</v>
      </c>
      <c r="BK126" s="131" t="s">
        <v>281</v>
      </c>
      <c r="BL126" s="131" t="s">
        <v>1417</v>
      </c>
    </row>
    <row r="127" spans="1:64" s="147" customFormat="1" ht="27" x14ac:dyDescent="0.3">
      <c r="A127" s="639"/>
      <c r="B127" s="640"/>
      <c r="C127" s="725">
        <v>5</v>
      </c>
      <c r="D127" s="725" t="s">
        <v>321</v>
      </c>
      <c r="E127" s="726" t="s">
        <v>1418</v>
      </c>
      <c r="F127" s="1026" t="s">
        <v>1419</v>
      </c>
      <c r="G127" s="1027"/>
      <c r="H127" s="1027"/>
      <c r="I127" s="1027"/>
      <c r="J127" s="739" t="s">
        <v>232</v>
      </c>
      <c r="K127" s="740">
        <v>72</v>
      </c>
      <c r="L127" s="1028"/>
      <c r="M127" s="1029"/>
      <c r="N127" s="1028">
        <f t="shared" si="0"/>
        <v>0</v>
      </c>
      <c r="O127" s="1030"/>
      <c r="P127" s="1030"/>
      <c r="Q127" s="1030"/>
      <c r="R127" s="732" t="s">
        <v>1406</v>
      </c>
      <c r="S127" s="219" t="s">
        <v>3</v>
      </c>
      <c r="T127" s="153" t="s">
        <v>48</v>
      </c>
      <c r="U127" s="220">
        <v>0</v>
      </c>
      <c r="V127" s="220">
        <f t="shared" si="1"/>
        <v>0</v>
      </c>
      <c r="W127" s="220">
        <v>8.0000000000000007E-5</v>
      </c>
      <c r="X127" s="220">
        <f t="shared" si="2"/>
        <v>5.7600000000000004E-3</v>
      </c>
      <c r="Y127" s="220">
        <v>0</v>
      </c>
      <c r="Z127" s="221">
        <f t="shared" si="3"/>
        <v>0</v>
      </c>
      <c r="AQ127" s="131" t="s">
        <v>373</v>
      </c>
      <c r="AS127" s="131" t="s">
        <v>321</v>
      </c>
      <c r="AT127" s="131" t="s">
        <v>84</v>
      </c>
      <c r="AX127" s="131" t="s">
        <v>193</v>
      </c>
      <c r="BD127" s="222">
        <f t="shared" si="4"/>
        <v>0</v>
      </c>
      <c r="BE127" s="222">
        <f t="shared" si="5"/>
        <v>0</v>
      </c>
      <c r="BF127" s="222">
        <f t="shared" si="6"/>
        <v>0</v>
      </c>
      <c r="BG127" s="222">
        <f t="shared" si="7"/>
        <v>0</v>
      </c>
      <c r="BH127" s="222">
        <f t="shared" si="8"/>
        <v>0</v>
      </c>
      <c r="BI127" s="131" t="s">
        <v>9</v>
      </c>
      <c r="BJ127" s="222">
        <f t="shared" si="9"/>
        <v>0</v>
      </c>
      <c r="BK127" s="131" t="s">
        <v>281</v>
      </c>
      <c r="BL127" s="131" t="s">
        <v>1420</v>
      </c>
    </row>
    <row r="128" spans="1:64" s="147" customFormat="1" ht="27" x14ac:dyDescent="0.3">
      <c r="A128" s="639"/>
      <c r="B128" s="640"/>
      <c r="C128" s="725">
        <v>6</v>
      </c>
      <c r="D128" s="725" t="s">
        <v>321</v>
      </c>
      <c r="E128" s="726" t="s">
        <v>1421</v>
      </c>
      <c r="F128" s="1026" t="s">
        <v>1422</v>
      </c>
      <c r="G128" s="1027"/>
      <c r="H128" s="1027"/>
      <c r="I128" s="1027"/>
      <c r="J128" s="739" t="s">
        <v>239</v>
      </c>
      <c r="K128" s="740">
        <v>200</v>
      </c>
      <c r="L128" s="1028"/>
      <c r="M128" s="1029"/>
      <c r="N128" s="1028">
        <f t="shared" si="0"/>
        <v>0</v>
      </c>
      <c r="O128" s="1030"/>
      <c r="P128" s="1030"/>
      <c r="Q128" s="1030"/>
      <c r="R128" s="732" t="s">
        <v>1406</v>
      </c>
      <c r="S128" s="219" t="s">
        <v>3</v>
      </c>
      <c r="T128" s="153" t="s">
        <v>48</v>
      </c>
      <c r="U128" s="220">
        <v>0</v>
      </c>
      <c r="V128" s="220">
        <f t="shared" si="1"/>
        <v>0</v>
      </c>
      <c r="W128" s="220">
        <v>1.0000000000000001E-5</v>
      </c>
      <c r="X128" s="220">
        <f t="shared" si="2"/>
        <v>2E-3</v>
      </c>
      <c r="Y128" s="220">
        <v>0</v>
      </c>
      <c r="Z128" s="221">
        <f t="shared" si="3"/>
        <v>0</v>
      </c>
      <c r="AQ128" s="131" t="s">
        <v>373</v>
      </c>
      <c r="AS128" s="131" t="s">
        <v>321</v>
      </c>
      <c r="AT128" s="131" t="s">
        <v>84</v>
      </c>
      <c r="AX128" s="131" t="s">
        <v>193</v>
      </c>
      <c r="BD128" s="222">
        <f t="shared" si="4"/>
        <v>0</v>
      </c>
      <c r="BE128" s="222">
        <f t="shared" si="5"/>
        <v>0</v>
      </c>
      <c r="BF128" s="222">
        <f t="shared" si="6"/>
        <v>0</v>
      </c>
      <c r="BG128" s="222">
        <f t="shared" si="7"/>
        <v>0</v>
      </c>
      <c r="BH128" s="222">
        <f t="shared" si="8"/>
        <v>0</v>
      </c>
      <c r="BI128" s="131" t="s">
        <v>9</v>
      </c>
      <c r="BJ128" s="222">
        <f t="shared" si="9"/>
        <v>0</v>
      </c>
      <c r="BK128" s="131" t="s">
        <v>281</v>
      </c>
      <c r="BL128" s="131" t="s">
        <v>1423</v>
      </c>
    </row>
    <row r="129" spans="1:64" s="147" customFormat="1" ht="27" x14ac:dyDescent="0.3">
      <c r="A129" s="639"/>
      <c r="B129" s="640"/>
      <c r="C129" s="725">
        <v>7</v>
      </c>
      <c r="D129" s="725" t="s">
        <v>321</v>
      </c>
      <c r="E129" s="726" t="s">
        <v>1424</v>
      </c>
      <c r="F129" s="1026" t="s">
        <v>1425</v>
      </c>
      <c r="G129" s="1027"/>
      <c r="H129" s="1027"/>
      <c r="I129" s="1027"/>
      <c r="J129" s="739" t="s">
        <v>239</v>
      </c>
      <c r="K129" s="740">
        <v>2</v>
      </c>
      <c r="L129" s="1028"/>
      <c r="M129" s="1029"/>
      <c r="N129" s="1028">
        <f t="shared" si="0"/>
        <v>0</v>
      </c>
      <c r="O129" s="1030"/>
      <c r="P129" s="1030"/>
      <c r="Q129" s="1030"/>
      <c r="R129" s="732" t="s">
        <v>1406</v>
      </c>
      <c r="S129" s="219" t="s">
        <v>3</v>
      </c>
      <c r="T129" s="153" t="s">
        <v>48</v>
      </c>
      <c r="U129" s="220">
        <v>0</v>
      </c>
      <c r="V129" s="220">
        <f t="shared" si="1"/>
        <v>0</v>
      </c>
      <c r="W129" s="220">
        <v>4.0000000000000002E-4</v>
      </c>
      <c r="X129" s="220">
        <f t="shared" si="2"/>
        <v>8.0000000000000004E-4</v>
      </c>
      <c r="Y129" s="220">
        <v>0</v>
      </c>
      <c r="Z129" s="221">
        <f t="shared" si="3"/>
        <v>0</v>
      </c>
      <c r="AQ129" s="131" t="s">
        <v>373</v>
      </c>
      <c r="AS129" s="131" t="s">
        <v>321</v>
      </c>
      <c r="AT129" s="131" t="s">
        <v>84</v>
      </c>
      <c r="AX129" s="131" t="s">
        <v>193</v>
      </c>
      <c r="BD129" s="222">
        <f t="shared" si="4"/>
        <v>0</v>
      </c>
      <c r="BE129" s="222">
        <f t="shared" si="5"/>
        <v>0</v>
      </c>
      <c r="BF129" s="222">
        <f t="shared" si="6"/>
        <v>0</v>
      </c>
      <c r="BG129" s="222">
        <f t="shared" si="7"/>
        <v>0</v>
      </c>
      <c r="BH129" s="222">
        <f t="shared" si="8"/>
        <v>0</v>
      </c>
      <c r="BI129" s="131" t="s">
        <v>9</v>
      </c>
      <c r="BJ129" s="222">
        <f t="shared" si="9"/>
        <v>0</v>
      </c>
      <c r="BK129" s="131" t="s">
        <v>281</v>
      </c>
      <c r="BL129" s="131" t="s">
        <v>1426</v>
      </c>
    </row>
    <row r="130" spans="1:64" s="147" customFormat="1" ht="27" x14ac:dyDescent="0.3">
      <c r="A130" s="639"/>
      <c r="B130" s="640"/>
      <c r="C130" s="728">
        <v>8</v>
      </c>
      <c r="D130" s="728" t="s">
        <v>195</v>
      </c>
      <c r="E130" s="729" t="s">
        <v>517</v>
      </c>
      <c r="F130" s="1038" t="s">
        <v>518</v>
      </c>
      <c r="G130" s="1039"/>
      <c r="H130" s="1039"/>
      <c r="I130" s="1039"/>
      <c r="J130" s="730" t="s">
        <v>212</v>
      </c>
      <c r="K130" s="731">
        <v>0.02</v>
      </c>
      <c r="L130" s="1040"/>
      <c r="M130" s="1030"/>
      <c r="N130" s="1040">
        <f t="shared" si="0"/>
        <v>0</v>
      </c>
      <c r="O130" s="1030"/>
      <c r="P130" s="1030"/>
      <c r="Q130" s="1030"/>
      <c r="R130" s="732" t="s">
        <v>1406</v>
      </c>
      <c r="S130" s="219" t="s">
        <v>3</v>
      </c>
      <c r="T130" s="153" t="s">
        <v>48</v>
      </c>
      <c r="U130" s="220">
        <v>1.831</v>
      </c>
      <c r="V130" s="220">
        <f t="shared" si="1"/>
        <v>3.662E-2</v>
      </c>
      <c r="W130" s="220">
        <v>0</v>
      </c>
      <c r="X130" s="220">
        <f t="shared" si="2"/>
        <v>0</v>
      </c>
      <c r="Y130" s="220">
        <v>0</v>
      </c>
      <c r="Z130" s="221">
        <f t="shared" si="3"/>
        <v>0</v>
      </c>
      <c r="AQ130" s="131" t="s">
        <v>281</v>
      </c>
      <c r="AS130" s="131" t="s">
        <v>195</v>
      </c>
      <c r="AT130" s="131" t="s">
        <v>84</v>
      </c>
      <c r="AX130" s="131" t="s">
        <v>193</v>
      </c>
      <c r="BD130" s="222">
        <f t="shared" si="4"/>
        <v>0</v>
      </c>
      <c r="BE130" s="222">
        <f t="shared" si="5"/>
        <v>0</v>
      </c>
      <c r="BF130" s="222">
        <f t="shared" si="6"/>
        <v>0</v>
      </c>
      <c r="BG130" s="222">
        <f t="shared" si="7"/>
        <v>0</v>
      </c>
      <c r="BH130" s="222">
        <f t="shared" si="8"/>
        <v>0</v>
      </c>
      <c r="BI130" s="131" t="s">
        <v>9</v>
      </c>
      <c r="BJ130" s="222">
        <f t="shared" si="9"/>
        <v>0</v>
      </c>
      <c r="BK130" s="131" t="s">
        <v>281</v>
      </c>
      <c r="BL130" s="131" t="s">
        <v>1427</v>
      </c>
    </row>
    <row r="131" spans="1:64" s="147" customFormat="1" ht="27" x14ac:dyDescent="0.3">
      <c r="A131" s="639"/>
      <c r="B131" s="640"/>
      <c r="C131" s="728">
        <v>9</v>
      </c>
      <c r="D131" s="728" t="s">
        <v>195</v>
      </c>
      <c r="E131" s="729" t="s">
        <v>1428</v>
      </c>
      <c r="F131" s="1038" t="s">
        <v>1429</v>
      </c>
      <c r="G131" s="1039"/>
      <c r="H131" s="1039"/>
      <c r="I131" s="1039"/>
      <c r="J131" s="730" t="s">
        <v>212</v>
      </c>
      <c r="K131" s="731">
        <v>0.02</v>
      </c>
      <c r="L131" s="1040"/>
      <c r="M131" s="1030"/>
      <c r="N131" s="1040">
        <f t="shared" si="0"/>
        <v>0</v>
      </c>
      <c r="O131" s="1030"/>
      <c r="P131" s="1030"/>
      <c r="Q131" s="1030"/>
      <c r="R131" s="732" t="s">
        <v>1406</v>
      </c>
      <c r="S131" s="219" t="s">
        <v>3</v>
      </c>
      <c r="T131" s="153" t="s">
        <v>48</v>
      </c>
      <c r="U131" s="220">
        <v>0.374</v>
      </c>
      <c r="V131" s="220">
        <f t="shared" si="1"/>
        <v>7.4800000000000005E-3</v>
      </c>
      <c r="W131" s="220">
        <v>0</v>
      </c>
      <c r="X131" s="220">
        <f t="shared" si="2"/>
        <v>0</v>
      </c>
      <c r="Y131" s="220">
        <v>0</v>
      </c>
      <c r="Z131" s="221">
        <f t="shared" si="3"/>
        <v>0</v>
      </c>
      <c r="AQ131" s="131" t="s">
        <v>281</v>
      </c>
      <c r="AS131" s="131" t="s">
        <v>195</v>
      </c>
      <c r="AT131" s="131" t="s">
        <v>84</v>
      </c>
      <c r="AX131" s="131" t="s">
        <v>193</v>
      </c>
      <c r="BD131" s="222">
        <f t="shared" si="4"/>
        <v>0</v>
      </c>
      <c r="BE131" s="222">
        <f t="shared" si="5"/>
        <v>0</v>
      </c>
      <c r="BF131" s="222">
        <f t="shared" si="6"/>
        <v>0</v>
      </c>
      <c r="BG131" s="222">
        <f t="shared" si="7"/>
        <v>0</v>
      </c>
      <c r="BH131" s="222">
        <f t="shared" si="8"/>
        <v>0</v>
      </c>
      <c r="BI131" s="131" t="s">
        <v>9</v>
      </c>
      <c r="BJ131" s="222">
        <f t="shared" si="9"/>
        <v>0</v>
      </c>
      <c r="BK131" s="131" t="s">
        <v>281</v>
      </c>
      <c r="BL131" s="131" t="s">
        <v>1430</v>
      </c>
    </row>
    <row r="132" spans="1:64" s="215" customFormat="1" ht="15" x14ac:dyDescent="0.3">
      <c r="A132" s="720"/>
      <c r="B132" s="721"/>
      <c r="C132" s="722"/>
      <c r="D132" s="727" t="s">
        <v>1395</v>
      </c>
      <c r="E132" s="727"/>
      <c r="F132" s="727"/>
      <c r="G132" s="727"/>
      <c r="H132" s="727"/>
      <c r="I132" s="727"/>
      <c r="J132" s="727"/>
      <c r="K132" s="727"/>
      <c r="L132" s="743"/>
      <c r="M132" s="743"/>
      <c r="N132" s="1041">
        <f>BJ132</f>
        <v>0</v>
      </c>
      <c r="O132" s="1042"/>
      <c r="P132" s="1042"/>
      <c r="Q132" s="1042"/>
      <c r="R132" s="724"/>
      <c r="S132" s="212"/>
      <c r="T132" s="212"/>
      <c r="U132" s="212"/>
      <c r="V132" s="213">
        <f>SUM(V133:V136)</f>
        <v>3.565566</v>
      </c>
      <c r="W132" s="212"/>
      <c r="X132" s="213">
        <f>SUM(X133:X136)</f>
        <v>1.2529999999999999E-2</v>
      </c>
      <c r="Y132" s="212"/>
      <c r="Z132" s="214">
        <f>SUM(Z133:Z136)</f>
        <v>0</v>
      </c>
      <c r="AQ132" s="216" t="s">
        <v>84</v>
      </c>
      <c r="AS132" s="217" t="s">
        <v>76</v>
      </c>
      <c r="AT132" s="217" t="s">
        <v>9</v>
      </c>
      <c r="AX132" s="216" t="s">
        <v>193</v>
      </c>
      <c r="BJ132" s="218">
        <f>SUM(BJ133:BJ136)</f>
        <v>0</v>
      </c>
    </row>
    <row r="133" spans="1:64" s="147" customFormat="1" ht="27" x14ac:dyDescent="0.3">
      <c r="A133" s="639"/>
      <c r="B133" s="640"/>
      <c r="C133" s="728">
        <v>10</v>
      </c>
      <c r="D133" s="728" t="s">
        <v>195</v>
      </c>
      <c r="E133" s="729" t="s">
        <v>1431</v>
      </c>
      <c r="F133" s="1038" t="s">
        <v>1432</v>
      </c>
      <c r="G133" s="1039"/>
      <c r="H133" s="1039"/>
      <c r="I133" s="1039"/>
      <c r="J133" s="730" t="s">
        <v>1433</v>
      </c>
      <c r="K133" s="731">
        <v>6</v>
      </c>
      <c r="L133" s="1040"/>
      <c r="M133" s="1030"/>
      <c r="N133" s="1040">
        <f>ROUND(L133*K133,2)</f>
        <v>0</v>
      </c>
      <c r="O133" s="1030"/>
      <c r="P133" s="1030"/>
      <c r="Q133" s="1030"/>
      <c r="R133" s="732" t="s">
        <v>1406</v>
      </c>
      <c r="S133" s="219" t="s">
        <v>3</v>
      </c>
      <c r="T133" s="153" t="s">
        <v>48</v>
      </c>
      <c r="U133" s="220">
        <v>0.114</v>
      </c>
      <c r="V133" s="220">
        <f>U133*K133</f>
        <v>0.68400000000000005</v>
      </c>
      <c r="W133" s="220">
        <v>1.1299999999999999E-3</v>
      </c>
      <c r="X133" s="220">
        <f>W133*K133</f>
        <v>6.7799999999999996E-3</v>
      </c>
      <c r="Y133" s="220">
        <v>0</v>
      </c>
      <c r="Z133" s="221">
        <f>Y133*K133</f>
        <v>0</v>
      </c>
      <c r="AQ133" s="131" t="s">
        <v>281</v>
      </c>
      <c r="AS133" s="131" t="s">
        <v>195</v>
      </c>
      <c r="AT133" s="131" t="s">
        <v>84</v>
      </c>
      <c r="AX133" s="131" t="s">
        <v>193</v>
      </c>
      <c r="BD133" s="222">
        <f>IF(T133="základní",N133,0)</f>
        <v>0</v>
      </c>
      <c r="BE133" s="222">
        <f>IF(T133="snížená",N133,0)</f>
        <v>0</v>
      </c>
      <c r="BF133" s="222">
        <f>IF(T133="zákl. přenesená",N133,0)</f>
        <v>0</v>
      </c>
      <c r="BG133" s="222">
        <f>IF(T133="sníž. přenesená",N133,0)</f>
        <v>0</v>
      </c>
      <c r="BH133" s="222">
        <f>IF(T133="nulová",N133,0)</f>
        <v>0</v>
      </c>
      <c r="BI133" s="131" t="s">
        <v>9</v>
      </c>
      <c r="BJ133" s="222">
        <f>ROUND(L133*K133,2)</f>
        <v>0</v>
      </c>
      <c r="BK133" s="131" t="s">
        <v>281</v>
      </c>
      <c r="BL133" s="131" t="s">
        <v>1434</v>
      </c>
    </row>
    <row r="134" spans="1:64" s="147" customFormat="1" ht="27" x14ac:dyDescent="0.3">
      <c r="A134" s="639"/>
      <c r="B134" s="640"/>
      <c r="C134" s="728">
        <v>11</v>
      </c>
      <c r="D134" s="728" t="s">
        <v>195</v>
      </c>
      <c r="E134" s="729" t="s">
        <v>1435</v>
      </c>
      <c r="F134" s="1038" t="s">
        <v>1436</v>
      </c>
      <c r="G134" s="1039"/>
      <c r="H134" s="1039"/>
      <c r="I134" s="1039"/>
      <c r="J134" s="730" t="s">
        <v>212</v>
      </c>
      <c r="K134" s="731">
        <v>1.2999999999999999E-2</v>
      </c>
      <c r="L134" s="1040"/>
      <c r="M134" s="1030"/>
      <c r="N134" s="1040">
        <f>ROUND(L134*K134,2)</f>
        <v>0</v>
      </c>
      <c r="O134" s="1030"/>
      <c r="P134" s="1030"/>
      <c r="Q134" s="1030"/>
      <c r="R134" s="732" t="s">
        <v>1406</v>
      </c>
      <c r="S134" s="219" t="s">
        <v>3</v>
      </c>
      <c r="T134" s="153" t="s">
        <v>48</v>
      </c>
      <c r="U134" s="220">
        <v>4.093</v>
      </c>
      <c r="V134" s="220">
        <f>U134*K134</f>
        <v>5.3208999999999999E-2</v>
      </c>
      <c r="W134" s="220">
        <v>0</v>
      </c>
      <c r="X134" s="220">
        <f>W134*K134</f>
        <v>0</v>
      </c>
      <c r="Y134" s="220">
        <v>0</v>
      </c>
      <c r="Z134" s="221">
        <f>Y134*K134</f>
        <v>0</v>
      </c>
      <c r="AQ134" s="131" t="s">
        <v>281</v>
      </c>
      <c r="AS134" s="131" t="s">
        <v>195</v>
      </c>
      <c r="AT134" s="131" t="s">
        <v>84</v>
      </c>
      <c r="AX134" s="131" t="s">
        <v>193</v>
      </c>
      <c r="BD134" s="222">
        <f>IF(T134="základní",N134,0)</f>
        <v>0</v>
      </c>
      <c r="BE134" s="222">
        <f>IF(T134="snížená",N134,0)</f>
        <v>0</v>
      </c>
      <c r="BF134" s="222">
        <f>IF(T134="zákl. přenesená",N134,0)</f>
        <v>0</v>
      </c>
      <c r="BG134" s="222">
        <f>IF(T134="sníž. přenesená",N134,0)</f>
        <v>0</v>
      </c>
      <c r="BH134" s="222">
        <f>IF(T134="nulová",N134,0)</f>
        <v>0</v>
      </c>
      <c r="BI134" s="131" t="s">
        <v>9</v>
      </c>
      <c r="BJ134" s="222">
        <f>ROUND(L134*K134,2)</f>
        <v>0</v>
      </c>
      <c r="BK134" s="131" t="s">
        <v>281</v>
      </c>
      <c r="BL134" s="131" t="s">
        <v>1437</v>
      </c>
    </row>
    <row r="135" spans="1:64" s="147" customFormat="1" ht="27" x14ac:dyDescent="0.3">
      <c r="A135" s="639"/>
      <c r="B135" s="640"/>
      <c r="C135" s="728">
        <v>12</v>
      </c>
      <c r="D135" s="728" t="s">
        <v>195</v>
      </c>
      <c r="E135" s="729" t="s">
        <v>1438</v>
      </c>
      <c r="F135" s="1038" t="s">
        <v>1439</v>
      </c>
      <c r="G135" s="1039"/>
      <c r="H135" s="1039"/>
      <c r="I135" s="1039"/>
      <c r="J135" s="730" t="s">
        <v>212</v>
      </c>
      <c r="K135" s="731">
        <v>1.2999999999999999E-2</v>
      </c>
      <c r="L135" s="1040"/>
      <c r="M135" s="1030"/>
      <c r="N135" s="1040">
        <f>ROUND(L135*K135,2)</f>
        <v>0</v>
      </c>
      <c r="O135" s="1030"/>
      <c r="P135" s="1030"/>
      <c r="Q135" s="1030"/>
      <c r="R135" s="732" t="s">
        <v>1406</v>
      </c>
      <c r="S135" s="219" t="s">
        <v>3</v>
      </c>
      <c r="T135" s="153" t="s">
        <v>48</v>
      </c>
      <c r="U135" s="220">
        <v>0.48899999999999999</v>
      </c>
      <c r="V135" s="220">
        <f>U135*K135</f>
        <v>6.3569999999999998E-3</v>
      </c>
      <c r="W135" s="220">
        <v>0</v>
      </c>
      <c r="X135" s="220">
        <f>W135*K135</f>
        <v>0</v>
      </c>
      <c r="Y135" s="220">
        <v>0</v>
      </c>
      <c r="Z135" s="221">
        <f>Y135*K135</f>
        <v>0</v>
      </c>
      <c r="AQ135" s="131" t="s">
        <v>281</v>
      </c>
      <c r="AS135" s="131" t="s">
        <v>195</v>
      </c>
      <c r="AT135" s="131" t="s">
        <v>84</v>
      </c>
      <c r="AX135" s="131" t="s">
        <v>193</v>
      </c>
      <c r="BD135" s="222">
        <f>IF(T135="základní",N135,0)</f>
        <v>0</v>
      </c>
      <c r="BE135" s="222">
        <f>IF(T135="snížená",N135,0)</f>
        <v>0</v>
      </c>
      <c r="BF135" s="222">
        <f>IF(T135="zákl. přenesená",N135,0)</f>
        <v>0</v>
      </c>
      <c r="BG135" s="222">
        <f>IF(T135="sníž. přenesená",N135,0)</f>
        <v>0</v>
      </c>
      <c r="BH135" s="222">
        <f>IF(T135="nulová",N135,0)</f>
        <v>0</v>
      </c>
      <c r="BI135" s="131" t="s">
        <v>9</v>
      </c>
      <c r="BJ135" s="222">
        <f>ROUND(L135*K135,2)</f>
        <v>0</v>
      </c>
      <c r="BK135" s="131" t="s">
        <v>281</v>
      </c>
      <c r="BL135" s="131" t="s">
        <v>1440</v>
      </c>
    </row>
    <row r="136" spans="1:64" s="147" customFormat="1" ht="41.25" customHeight="1" x14ac:dyDescent="0.3">
      <c r="A136" s="639"/>
      <c r="B136" s="640"/>
      <c r="C136" s="728">
        <v>13</v>
      </c>
      <c r="D136" s="728" t="s">
        <v>195</v>
      </c>
      <c r="E136" s="729" t="s">
        <v>1441</v>
      </c>
      <c r="F136" s="1038" t="s">
        <v>1442</v>
      </c>
      <c r="G136" s="1039"/>
      <c r="H136" s="1039"/>
      <c r="I136" s="1039"/>
      <c r="J136" s="730" t="s">
        <v>239</v>
      </c>
      <c r="K136" s="731">
        <v>1</v>
      </c>
      <c r="L136" s="1040"/>
      <c r="M136" s="1030"/>
      <c r="N136" s="1040">
        <f>ROUND(L136*K136,2)</f>
        <v>0</v>
      </c>
      <c r="O136" s="1030"/>
      <c r="P136" s="1030"/>
      <c r="Q136" s="1030"/>
      <c r="R136" s="741" t="s">
        <v>1443</v>
      </c>
      <c r="S136" s="219" t="s">
        <v>3</v>
      </c>
      <c r="T136" s="153" t="s">
        <v>48</v>
      </c>
      <c r="U136" s="220">
        <v>2.8220000000000001</v>
      </c>
      <c r="V136" s="220">
        <f>U136*K136</f>
        <v>2.8220000000000001</v>
      </c>
      <c r="W136" s="220">
        <v>5.7499999999999999E-3</v>
      </c>
      <c r="X136" s="220">
        <f>W136*K136</f>
        <v>5.7499999999999999E-3</v>
      </c>
      <c r="Y136" s="220">
        <v>0</v>
      </c>
      <c r="Z136" s="221">
        <f>Y136*K136</f>
        <v>0</v>
      </c>
      <c r="AQ136" s="131" t="s">
        <v>281</v>
      </c>
      <c r="AS136" s="131" t="s">
        <v>195</v>
      </c>
      <c r="AT136" s="131" t="s">
        <v>84</v>
      </c>
      <c r="AX136" s="131" t="s">
        <v>193</v>
      </c>
      <c r="BD136" s="222">
        <f>IF(T136="základní",N136,0)</f>
        <v>0</v>
      </c>
      <c r="BE136" s="222">
        <f>IF(T136="snížená",N136,0)</f>
        <v>0</v>
      </c>
      <c r="BF136" s="222">
        <f>IF(T136="zákl. přenesená",N136,0)</f>
        <v>0</v>
      </c>
      <c r="BG136" s="222">
        <f>IF(T136="sníž. přenesená",N136,0)</f>
        <v>0</v>
      </c>
      <c r="BH136" s="222">
        <f>IF(T136="nulová",N136,0)</f>
        <v>0</v>
      </c>
      <c r="BI136" s="131" t="s">
        <v>9</v>
      </c>
      <c r="BJ136" s="222">
        <f>ROUND(L136*K136,2)</f>
        <v>0</v>
      </c>
      <c r="BK136" s="131" t="s">
        <v>281</v>
      </c>
      <c r="BL136" s="131" t="s">
        <v>1444</v>
      </c>
    </row>
    <row r="137" spans="1:64" s="215" customFormat="1" ht="15" x14ac:dyDescent="0.3">
      <c r="A137" s="720"/>
      <c r="B137" s="721"/>
      <c r="C137" s="722"/>
      <c r="D137" s="727" t="s">
        <v>1396</v>
      </c>
      <c r="E137" s="727"/>
      <c r="F137" s="727"/>
      <c r="G137" s="727"/>
      <c r="H137" s="727"/>
      <c r="I137" s="727"/>
      <c r="J137" s="727"/>
      <c r="K137" s="727"/>
      <c r="L137" s="743"/>
      <c r="M137" s="743"/>
      <c r="N137" s="1041">
        <f>BJ137</f>
        <v>0</v>
      </c>
      <c r="O137" s="1042"/>
      <c r="P137" s="1042"/>
      <c r="Q137" s="1042"/>
      <c r="R137" s="724"/>
      <c r="S137" s="212"/>
      <c r="T137" s="212"/>
      <c r="U137" s="212"/>
      <c r="V137" s="213">
        <f>SUM(V138:V154)</f>
        <v>86.085020000000014</v>
      </c>
      <c r="W137" s="212"/>
      <c r="X137" s="213">
        <f>SUM(X138:X154)</f>
        <v>0.11449999999999999</v>
      </c>
      <c r="Y137" s="212"/>
      <c r="Z137" s="214">
        <f>SUM(Z138:Z154)</f>
        <v>0</v>
      </c>
      <c r="AQ137" s="216" t="s">
        <v>84</v>
      </c>
      <c r="AS137" s="217" t="s">
        <v>76</v>
      </c>
      <c r="AT137" s="217" t="s">
        <v>9</v>
      </c>
      <c r="AX137" s="216" t="s">
        <v>193</v>
      </c>
      <c r="BJ137" s="218">
        <f>SUM(BJ138:BJ154)</f>
        <v>0</v>
      </c>
    </row>
    <row r="138" spans="1:64" s="147" customFormat="1" ht="27" x14ac:dyDescent="0.3">
      <c r="A138" s="639"/>
      <c r="B138" s="640"/>
      <c r="C138" s="728">
        <v>14</v>
      </c>
      <c r="D138" s="728" t="s">
        <v>195</v>
      </c>
      <c r="E138" s="729" t="s">
        <v>1445</v>
      </c>
      <c r="F138" s="1038" t="s">
        <v>1446</v>
      </c>
      <c r="G138" s="1039"/>
      <c r="H138" s="1039"/>
      <c r="I138" s="1039"/>
      <c r="J138" s="730" t="s">
        <v>239</v>
      </c>
      <c r="K138" s="731">
        <v>6</v>
      </c>
      <c r="L138" s="1040"/>
      <c r="M138" s="1030"/>
      <c r="N138" s="1040">
        <f>ROUND(L138*K138,2)</f>
        <v>0</v>
      </c>
      <c r="O138" s="1030"/>
      <c r="P138" s="1030"/>
      <c r="Q138" s="1030"/>
      <c r="R138" s="732" t="s">
        <v>1406</v>
      </c>
      <c r="S138" s="219" t="s">
        <v>3</v>
      </c>
      <c r="T138" s="153" t="s">
        <v>48</v>
      </c>
      <c r="U138" s="220">
        <v>0.309</v>
      </c>
      <c r="V138" s="220">
        <f>U138*K138</f>
        <v>1.8540000000000001</v>
      </c>
      <c r="W138" s="220">
        <v>5.9999999999999995E-4</v>
      </c>
      <c r="X138" s="220">
        <f>W138*K138</f>
        <v>3.5999999999999999E-3</v>
      </c>
      <c r="Y138" s="220">
        <v>0</v>
      </c>
      <c r="Z138" s="221">
        <f>Y138*K138</f>
        <v>0</v>
      </c>
      <c r="AQ138" s="131" t="s">
        <v>281</v>
      </c>
      <c r="AS138" s="131" t="s">
        <v>195</v>
      </c>
      <c r="AT138" s="131" t="s">
        <v>84</v>
      </c>
      <c r="AX138" s="131" t="s">
        <v>193</v>
      </c>
      <c r="BD138" s="222">
        <f>IF(T138="základní",N138,0)</f>
        <v>0</v>
      </c>
      <c r="BE138" s="222">
        <f>IF(T138="snížená",N138,0)</f>
        <v>0</v>
      </c>
      <c r="BF138" s="222">
        <f>IF(T138="zákl. přenesená",N138,0)</f>
        <v>0</v>
      </c>
      <c r="BG138" s="222">
        <f>IF(T138="sníž. přenesená",N138,0)</f>
        <v>0</v>
      </c>
      <c r="BH138" s="222">
        <f>IF(T138="nulová",N138,0)</f>
        <v>0</v>
      </c>
      <c r="BI138" s="131" t="s">
        <v>9</v>
      </c>
      <c r="BJ138" s="222">
        <f>ROUND(L138*K138,2)</f>
        <v>0</v>
      </c>
      <c r="BK138" s="131" t="s">
        <v>281</v>
      </c>
      <c r="BL138" s="131" t="s">
        <v>1447</v>
      </c>
    </row>
    <row r="139" spans="1:64" s="147" customFormat="1" ht="27" x14ac:dyDescent="0.3">
      <c r="A139" s="639"/>
      <c r="B139" s="640"/>
      <c r="C139" s="728">
        <v>15</v>
      </c>
      <c r="D139" s="728" t="s">
        <v>195</v>
      </c>
      <c r="E139" s="729" t="s">
        <v>1448</v>
      </c>
      <c r="F139" s="1038" t="s">
        <v>1449</v>
      </c>
      <c r="G139" s="1039"/>
      <c r="H139" s="1039"/>
      <c r="I139" s="1039"/>
      <c r="J139" s="730" t="s">
        <v>232</v>
      </c>
      <c r="K139" s="731">
        <v>21</v>
      </c>
      <c r="L139" s="1040"/>
      <c r="M139" s="1030"/>
      <c r="N139" s="1040">
        <f>ROUND(L139*K139,2)</f>
        <v>0</v>
      </c>
      <c r="O139" s="1030"/>
      <c r="P139" s="1030"/>
      <c r="Q139" s="1030"/>
      <c r="R139" s="732" t="s">
        <v>1406</v>
      </c>
      <c r="S139" s="219" t="s">
        <v>3</v>
      </c>
      <c r="T139" s="153" t="s">
        <v>48</v>
      </c>
      <c r="U139" s="220">
        <v>0.40899999999999997</v>
      </c>
      <c r="V139" s="220">
        <f>U139*K139</f>
        <v>8.5889999999999986</v>
      </c>
      <c r="W139" s="220">
        <v>4.4999999999999999E-4</v>
      </c>
      <c r="X139" s="220">
        <f>W139*K139</f>
        <v>9.4500000000000001E-3</v>
      </c>
      <c r="Y139" s="220">
        <v>0</v>
      </c>
      <c r="Z139" s="221">
        <f>Y139*K139</f>
        <v>0</v>
      </c>
      <c r="AQ139" s="131" t="s">
        <v>281</v>
      </c>
      <c r="AS139" s="131" t="s">
        <v>195</v>
      </c>
      <c r="AT139" s="131" t="s">
        <v>84</v>
      </c>
      <c r="AX139" s="131" t="s">
        <v>193</v>
      </c>
      <c r="BD139" s="222">
        <f>IF(T139="základní",N139,0)</f>
        <v>0</v>
      </c>
      <c r="BE139" s="222">
        <f>IF(T139="snížená",N139,0)</f>
        <v>0</v>
      </c>
      <c r="BF139" s="222">
        <f>IF(T139="zákl. přenesená",N139,0)</f>
        <v>0</v>
      </c>
      <c r="BG139" s="222">
        <f>IF(T139="sníž. přenesená",N139,0)</f>
        <v>0</v>
      </c>
      <c r="BH139" s="222">
        <f>IF(T139="nulová",N139,0)</f>
        <v>0</v>
      </c>
      <c r="BI139" s="131" t="s">
        <v>9</v>
      </c>
      <c r="BJ139" s="222">
        <f>ROUND(L139*K139,2)</f>
        <v>0</v>
      </c>
      <c r="BK139" s="131" t="s">
        <v>281</v>
      </c>
      <c r="BL139" s="131" t="s">
        <v>1450</v>
      </c>
    </row>
    <row r="140" spans="1:64" s="147" customFormat="1" ht="27" x14ac:dyDescent="0.3">
      <c r="A140" s="639"/>
      <c r="B140" s="640"/>
      <c r="C140" s="728">
        <v>16</v>
      </c>
      <c r="D140" s="728" t="s">
        <v>195</v>
      </c>
      <c r="E140" s="729" t="s">
        <v>1451</v>
      </c>
      <c r="F140" s="1038" t="s">
        <v>1452</v>
      </c>
      <c r="G140" s="1039"/>
      <c r="H140" s="1039"/>
      <c r="I140" s="1039"/>
      <c r="J140" s="730" t="s">
        <v>232</v>
      </c>
      <c r="K140" s="731">
        <v>18</v>
      </c>
      <c r="L140" s="1040"/>
      <c r="M140" s="1030"/>
      <c r="N140" s="1040">
        <f>ROUND(L140*K140,2)</f>
        <v>0</v>
      </c>
      <c r="O140" s="1030"/>
      <c r="P140" s="1030"/>
      <c r="Q140" s="1030"/>
      <c r="R140" s="732" t="s">
        <v>1406</v>
      </c>
      <c r="S140" s="219" t="s">
        <v>3</v>
      </c>
      <c r="T140" s="153" t="s">
        <v>48</v>
      </c>
      <c r="U140" s="220">
        <v>0.41799999999999998</v>
      </c>
      <c r="V140" s="220">
        <f>U140*K140</f>
        <v>7.524</v>
      </c>
      <c r="W140" s="220">
        <v>5.5999999999999995E-4</v>
      </c>
      <c r="X140" s="220">
        <f>W140*K140</f>
        <v>1.0079999999999999E-2</v>
      </c>
      <c r="Y140" s="220">
        <v>0</v>
      </c>
      <c r="Z140" s="221">
        <f>Y140*K140</f>
        <v>0</v>
      </c>
      <c r="AQ140" s="131" t="s">
        <v>281</v>
      </c>
      <c r="AS140" s="131" t="s">
        <v>195</v>
      </c>
      <c r="AT140" s="131" t="s">
        <v>84</v>
      </c>
      <c r="AX140" s="131" t="s">
        <v>193</v>
      </c>
      <c r="BD140" s="222">
        <f>IF(T140="základní",N140,0)</f>
        <v>0</v>
      </c>
      <c r="BE140" s="222">
        <f>IF(T140="snížená",N140,0)</f>
        <v>0</v>
      </c>
      <c r="BF140" s="222">
        <f>IF(T140="zákl. přenesená",N140,0)</f>
        <v>0</v>
      </c>
      <c r="BG140" s="222">
        <f>IF(T140="sníž. přenesená",N140,0)</f>
        <v>0</v>
      </c>
      <c r="BH140" s="222">
        <f>IF(T140="nulová",N140,0)</f>
        <v>0</v>
      </c>
      <c r="BI140" s="131" t="s">
        <v>9</v>
      </c>
      <c r="BJ140" s="222">
        <f>ROUND(L140*K140,2)</f>
        <v>0</v>
      </c>
      <c r="BK140" s="131" t="s">
        <v>281</v>
      </c>
      <c r="BL140" s="131" t="s">
        <v>1453</v>
      </c>
    </row>
    <row r="141" spans="1:64" s="147" customFormat="1" ht="27" x14ac:dyDescent="0.3">
      <c r="A141" s="639"/>
      <c r="B141" s="640"/>
      <c r="C141" s="728">
        <v>17</v>
      </c>
      <c r="D141" s="728" t="s">
        <v>195</v>
      </c>
      <c r="E141" s="729" t="s">
        <v>1454</v>
      </c>
      <c r="F141" s="1038" t="s">
        <v>1455</v>
      </c>
      <c r="G141" s="1039"/>
      <c r="H141" s="1039"/>
      <c r="I141" s="1039"/>
      <c r="J141" s="730" t="s">
        <v>232</v>
      </c>
      <c r="K141" s="731">
        <v>132</v>
      </c>
      <c r="L141" s="1040"/>
      <c r="M141" s="1030"/>
      <c r="N141" s="1040">
        <f>ROUND(L141*K141,2)</f>
        <v>0</v>
      </c>
      <c r="O141" s="1030"/>
      <c r="P141" s="1030"/>
      <c r="Q141" s="1030"/>
      <c r="R141" s="732" t="s">
        <v>1406</v>
      </c>
      <c r="S141" s="219" t="s">
        <v>3</v>
      </c>
      <c r="T141" s="153" t="s">
        <v>48</v>
      </c>
      <c r="U141" s="220">
        <v>0.42399999999999999</v>
      </c>
      <c r="V141" s="220">
        <f>U141*K141</f>
        <v>55.967999999999996</v>
      </c>
      <c r="W141" s="220">
        <v>6.8999999999999997E-4</v>
      </c>
      <c r="X141" s="220">
        <f>W141*K141</f>
        <v>9.1079999999999994E-2</v>
      </c>
      <c r="Y141" s="220">
        <v>0</v>
      </c>
      <c r="Z141" s="221">
        <f>Y141*K141</f>
        <v>0</v>
      </c>
      <c r="AQ141" s="131" t="s">
        <v>281</v>
      </c>
      <c r="AS141" s="131" t="s">
        <v>195</v>
      </c>
      <c r="AT141" s="131" t="s">
        <v>84</v>
      </c>
      <c r="AX141" s="131" t="s">
        <v>193</v>
      </c>
      <c r="BD141" s="222">
        <f>IF(T141="základní",N141,0)</f>
        <v>0</v>
      </c>
      <c r="BE141" s="222">
        <f>IF(T141="snížená",N141,0)</f>
        <v>0</v>
      </c>
      <c r="BF141" s="222">
        <f>IF(T141="zákl. přenesená",N141,0)</f>
        <v>0</v>
      </c>
      <c r="BG141" s="222">
        <f>IF(T141="sníž. přenesená",N141,0)</f>
        <v>0</v>
      </c>
      <c r="BH141" s="222">
        <f>IF(T141="nulová",N141,0)</f>
        <v>0</v>
      </c>
      <c r="BI141" s="131" t="s">
        <v>9</v>
      </c>
      <c r="BJ141" s="222">
        <f>ROUND(L141*K141,2)</f>
        <v>0</v>
      </c>
      <c r="BK141" s="131" t="s">
        <v>281</v>
      </c>
      <c r="BL141" s="131" t="s">
        <v>1456</v>
      </c>
    </row>
    <row r="142" spans="1:64" s="226" customFormat="1" x14ac:dyDescent="0.3">
      <c r="A142" s="733"/>
      <c r="B142" s="734"/>
      <c r="C142" s="735"/>
      <c r="D142" s="735"/>
      <c r="E142" s="736" t="s">
        <v>3</v>
      </c>
      <c r="F142" s="1024" t="s">
        <v>1457</v>
      </c>
      <c r="G142" s="1025"/>
      <c r="H142" s="1025"/>
      <c r="I142" s="1025"/>
      <c r="J142" s="735"/>
      <c r="K142" s="737">
        <v>132</v>
      </c>
      <c r="L142" s="742"/>
      <c r="M142" s="742"/>
      <c r="N142" s="742"/>
      <c r="O142" s="742"/>
      <c r="P142" s="742"/>
      <c r="Q142" s="742"/>
      <c r="R142" s="738"/>
      <c r="S142" s="224"/>
      <c r="T142" s="224"/>
      <c r="U142" s="224"/>
      <c r="V142" s="224"/>
      <c r="W142" s="224"/>
      <c r="X142" s="224"/>
      <c r="Y142" s="224"/>
      <c r="Z142" s="225"/>
      <c r="AS142" s="227" t="s">
        <v>202</v>
      </c>
      <c r="AT142" s="227" t="s">
        <v>84</v>
      </c>
      <c r="AU142" s="226" t="s">
        <v>84</v>
      </c>
      <c r="AV142" s="226" t="s">
        <v>41</v>
      </c>
      <c r="AW142" s="226" t="s">
        <v>9</v>
      </c>
      <c r="AX142" s="227" t="s">
        <v>193</v>
      </c>
    </row>
    <row r="143" spans="1:64" s="147" customFormat="1" ht="27" x14ac:dyDescent="0.3">
      <c r="A143" s="639"/>
      <c r="B143" s="640"/>
      <c r="C143" s="728">
        <v>18</v>
      </c>
      <c r="D143" s="728" t="s">
        <v>195</v>
      </c>
      <c r="E143" s="729" t="s">
        <v>1458</v>
      </c>
      <c r="F143" s="1038" t="s">
        <v>1459</v>
      </c>
      <c r="G143" s="1039"/>
      <c r="H143" s="1039"/>
      <c r="I143" s="1039"/>
      <c r="J143" s="730" t="s">
        <v>239</v>
      </c>
      <c r="K143" s="731">
        <v>4</v>
      </c>
      <c r="L143" s="1040"/>
      <c r="M143" s="1030"/>
      <c r="N143" s="1040">
        <f>ROUND(L143*K143,2)</f>
        <v>0</v>
      </c>
      <c r="O143" s="1030"/>
      <c r="P143" s="1030"/>
      <c r="Q143" s="1030"/>
      <c r="R143" s="732" t="s">
        <v>1406</v>
      </c>
      <c r="S143" s="219" t="s">
        <v>3</v>
      </c>
      <c r="T143" s="153" t="s">
        <v>48</v>
      </c>
      <c r="U143" s="220">
        <v>0.34499999999999997</v>
      </c>
      <c r="V143" s="220">
        <f>U143*K143</f>
        <v>1.38</v>
      </c>
      <c r="W143" s="220">
        <v>1.0000000000000001E-5</v>
      </c>
      <c r="X143" s="220">
        <f>W143*K143</f>
        <v>4.0000000000000003E-5</v>
      </c>
      <c r="Y143" s="220">
        <v>0</v>
      </c>
      <c r="Z143" s="221">
        <f>Y143*K143</f>
        <v>0</v>
      </c>
      <c r="AQ143" s="131" t="s">
        <v>281</v>
      </c>
      <c r="AS143" s="131" t="s">
        <v>195</v>
      </c>
      <c r="AT143" s="131" t="s">
        <v>84</v>
      </c>
      <c r="AX143" s="131" t="s">
        <v>193</v>
      </c>
      <c r="BD143" s="222">
        <f>IF(T143="základní",N143,0)</f>
        <v>0</v>
      </c>
      <c r="BE143" s="222">
        <f>IF(T143="snížená",N143,0)</f>
        <v>0</v>
      </c>
      <c r="BF143" s="222">
        <f>IF(T143="zákl. přenesená",N143,0)</f>
        <v>0</v>
      </c>
      <c r="BG143" s="222">
        <f>IF(T143="sníž. přenesená",N143,0)</f>
        <v>0</v>
      </c>
      <c r="BH143" s="222">
        <f>IF(T143="nulová",N143,0)</f>
        <v>0</v>
      </c>
      <c r="BI143" s="131" t="s">
        <v>9</v>
      </c>
      <c r="BJ143" s="222">
        <f>ROUND(L143*K143,2)</f>
        <v>0</v>
      </c>
      <c r="BK143" s="131" t="s">
        <v>281</v>
      </c>
      <c r="BL143" s="131" t="s">
        <v>1460</v>
      </c>
    </row>
    <row r="144" spans="1:64" s="147" customFormat="1" ht="27" x14ac:dyDescent="0.3">
      <c r="A144" s="639"/>
      <c r="B144" s="640"/>
      <c r="C144" s="728">
        <v>19</v>
      </c>
      <c r="D144" s="728" t="s">
        <v>195</v>
      </c>
      <c r="E144" s="729" t="s">
        <v>1461</v>
      </c>
      <c r="F144" s="1038" t="s">
        <v>1462</v>
      </c>
      <c r="G144" s="1039"/>
      <c r="H144" s="1039"/>
      <c r="I144" s="1039"/>
      <c r="J144" s="730" t="s">
        <v>239</v>
      </c>
      <c r="K144" s="731">
        <v>5</v>
      </c>
      <c r="L144" s="1040"/>
      <c r="M144" s="1030"/>
      <c r="N144" s="1040">
        <f>ROUND(L144*K144,2)</f>
        <v>0</v>
      </c>
      <c r="O144" s="1030"/>
      <c r="P144" s="1030"/>
      <c r="Q144" s="1030"/>
      <c r="R144" s="732" t="s">
        <v>1406</v>
      </c>
      <c r="S144" s="219" t="s">
        <v>3</v>
      </c>
      <c r="T144" s="153" t="s">
        <v>48</v>
      </c>
      <c r="U144" s="220">
        <v>0.35</v>
      </c>
      <c r="V144" s="220">
        <f>U144*K144</f>
        <v>1.75</v>
      </c>
      <c r="W144" s="220">
        <v>3.0000000000000001E-5</v>
      </c>
      <c r="X144" s="220">
        <f>W144*K144</f>
        <v>1.5000000000000001E-4</v>
      </c>
      <c r="Y144" s="220">
        <v>0</v>
      </c>
      <c r="Z144" s="221">
        <f>Y144*K144</f>
        <v>0</v>
      </c>
      <c r="AQ144" s="131" t="s">
        <v>281</v>
      </c>
      <c r="AS144" s="131" t="s">
        <v>195</v>
      </c>
      <c r="AT144" s="131" t="s">
        <v>84</v>
      </c>
      <c r="AX144" s="131" t="s">
        <v>193</v>
      </c>
      <c r="BD144" s="222">
        <f>IF(T144="základní",N144,0)</f>
        <v>0</v>
      </c>
      <c r="BE144" s="222">
        <f>IF(T144="snížená",N144,0)</f>
        <v>0</v>
      </c>
      <c r="BF144" s="222">
        <f>IF(T144="zákl. přenesená",N144,0)</f>
        <v>0</v>
      </c>
      <c r="BG144" s="222">
        <f>IF(T144="sníž. přenesená",N144,0)</f>
        <v>0</v>
      </c>
      <c r="BH144" s="222">
        <f>IF(T144="nulová",N144,0)</f>
        <v>0</v>
      </c>
      <c r="BI144" s="131" t="s">
        <v>9</v>
      </c>
      <c r="BJ144" s="222">
        <f>ROUND(L144*K144,2)</f>
        <v>0</v>
      </c>
      <c r="BK144" s="131" t="s">
        <v>281</v>
      </c>
      <c r="BL144" s="131" t="s">
        <v>1463</v>
      </c>
    </row>
    <row r="145" spans="1:64" s="147" customFormat="1" ht="27" x14ac:dyDescent="0.3">
      <c r="A145" s="639"/>
      <c r="B145" s="640"/>
      <c r="C145" s="728">
        <v>20</v>
      </c>
      <c r="D145" s="728" t="s">
        <v>195</v>
      </c>
      <c r="E145" s="729" t="s">
        <v>1464</v>
      </c>
      <c r="F145" s="1038" t="s">
        <v>1465</v>
      </c>
      <c r="G145" s="1039"/>
      <c r="H145" s="1039"/>
      <c r="I145" s="1039"/>
      <c r="J145" s="730" t="s">
        <v>239</v>
      </c>
      <c r="K145" s="731">
        <v>2</v>
      </c>
      <c r="L145" s="1040"/>
      <c r="M145" s="1030"/>
      <c r="N145" s="1040">
        <f>ROUND(L145*K145,2)</f>
        <v>0</v>
      </c>
      <c r="O145" s="1030"/>
      <c r="P145" s="1030"/>
      <c r="Q145" s="1030"/>
      <c r="R145" s="732" t="s">
        <v>1406</v>
      </c>
      <c r="S145" s="219" t="s">
        <v>3</v>
      </c>
      <c r="T145" s="153" t="s">
        <v>48</v>
      </c>
      <c r="U145" s="220">
        <v>0.35899999999999999</v>
      </c>
      <c r="V145" s="220">
        <f>U145*K145</f>
        <v>0.71799999999999997</v>
      </c>
      <c r="W145" s="220">
        <v>5.0000000000000002E-5</v>
      </c>
      <c r="X145" s="220">
        <f>W145*K145</f>
        <v>1E-4</v>
      </c>
      <c r="Y145" s="220">
        <v>0</v>
      </c>
      <c r="Z145" s="221">
        <f>Y145*K145</f>
        <v>0</v>
      </c>
      <c r="AQ145" s="131" t="s">
        <v>281</v>
      </c>
      <c r="AS145" s="131" t="s">
        <v>195</v>
      </c>
      <c r="AT145" s="131" t="s">
        <v>84</v>
      </c>
      <c r="AX145" s="131" t="s">
        <v>193</v>
      </c>
      <c r="BD145" s="222">
        <f>IF(T145="základní",N145,0)</f>
        <v>0</v>
      </c>
      <c r="BE145" s="222">
        <f>IF(T145="snížená",N145,0)</f>
        <v>0</v>
      </c>
      <c r="BF145" s="222">
        <f>IF(T145="zákl. přenesená",N145,0)</f>
        <v>0</v>
      </c>
      <c r="BG145" s="222">
        <f>IF(T145="sníž. přenesená",N145,0)</f>
        <v>0</v>
      </c>
      <c r="BH145" s="222">
        <f>IF(T145="nulová",N145,0)</f>
        <v>0</v>
      </c>
      <c r="BI145" s="131" t="s">
        <v>9</v>
      </c>
      <c r="BJ145" s="222">
        <f>ROUND(L145*K145,2)</f>
        <v>0</v>
      </c>
      <c r="BK145" s="131" t="s">
        <v>281</v>
      </c>
      <c r="BL145" s="131" t="s">
        <v>1466</v>
      </c>
    </row>
    <row r="146" spans="1:64" s="147" customFormat="1" ht="27" x14ac:dyDescent="0.3">
      <c r="A146" s="639"/>
      <c r="B146" s="640"/>
      <c r="C146" s="728">
        <v>21</v>
      </c>
      <c r="D146" s="728" t="s">
        <v>195</v>
      </c>
      <c r="E146" s="729" t="s">
        <v>1467</v>
      </c>
      <c r="F146" s="1038" t="s">
        <v>1468</v>
      </c>
      <c r="G146" s="1039"/>
      <c r="H146" s="1039"/>
      <c r="I146" s="1039"/>
      <c r="J146" s="730" t="s">
        <v>232</v>
      </c>
      <c r="K146" s="731">
        <v>171</v>
      </c>
      <c r="L146" s="1040"/>
      <c r="M146" s="1030"/>
      <c r="N146" s="1040">
        <f>ROUND(L146*K146,2)</f>
        <v>0</v>
      </c>
      <c r="O146" s="1030"/>
      <c r="P146" s="1030"/>
      <c r="Q146" s="1030"/>
      <c r="R146" s="732" t="s">
        <v>1406</v>
      </c>
      <c r="S146" s="219" t="s">
        <v>3</v>
      </c>
      <c r="T146" s="153" t="s">
        <v>48</v>
      </c>
      <c r="U146" s="220">
        <v>3.7999999999999999E-2</v>
      </c>
      <c r="V146" s="220">
        <f>U146*K146</f>
        <v>6.4980000000000002</v>
      </c>
      <c r="W146" s="220">
        <v>0</v>
      </c>
      <c r="X146" s="220">
        <f>W146*K146</f>
        <v>0</v>
      </c>
      <c r="Y146" s="220">
        <v>0</v>
      </c>
      <c r="Z146" s="221">
        <f>Y146*K146</f>
        <v>0</v>
      </c>
      <c r="AQ146" s="131" t="s">
        <v>281</v>
      </c>
      <c r="AS146" s="131" t="s">
        <v>195</v>
      </c>
      <c r="AT146" s="131" t="s">
        <v>84</v>
      </c>
      <c r="AX146" s="131" t="s">
        <v>193</v>
      </c>
      <c r="BD146" s="222">
        <f>IF(T146="základní",N146,0)</f>
        <v>0</v>
      </c>
      <c r="BE146" s="222">
        <f>IF(T146="snížená",N146,0)</f>
        <v>0</v>
      </c>
      <c r="BF146" s="222">
        <f>IF(T146="zákl. přenesená",N146,0)</f>
        <v>0</v>
      </c>
      <c r="BG146" s="222">
        <f>IF(T146="sníž. přenesená",N146,0)</f>
        <v>0</v>
      </c>
      <c r="BH146" s="222">
        <f>IF(T146="nulová",N146,0)</f>
        <v>0</v>
      </c>
      <c r="BI146" s="131" t="s">
        <v>9</v>
      </c>
      <c r="BJ146" s="222">
        <f>ROUND(L146*K146,2)</f>
        <v>0</v>
      </c>
      <c r="BK146" s="131" t="s">
        <v>281</v>
      </c>
      <c r="BL146" s="131" t="s">
        <v>1469</v>
      </c>
    </row>
    <row r="147" spans="1:64" s="226" customFormat="1" x14ac:dyDescent="0.3">
      <c r="A147" s="733"/>
      <c r="B147" s="734"/>
      <c r="C147" s="735"/>
      <c r="D147" s="735"/>
      <c r="E147" s="736" t="s">
        <v>3</v>
      </c>
      <c r="F147" s="1024" t="s">
        <v>1470</v>
      </c>
      <c r="G147" s="1025"/>
      <c r="H147" s="1025"/>
      <c r="I147" s="1025"/>
      <c r="J147" s="735"/>
      <c r="K147" s="737">
        <v>171</v>
      </c>
      <c r="L147" s="742"/>
      <c r="M147" s="742"/>
      <c r="N147" s="742"/>
      <c r="O147" s="742"/>
      <c r="P147" s="742"/>
      <c r="Q147" s="742"/>
      <c r="R147" s="738"/>
      <c r="S147" s="224"/>
      <c r="T147" s="224"/>
      <c r="U147" s="224"/>
      <c r="V147" s="224"/>
      <c r="W147" s="224"/>
      <c r="X147" s="224"/>
      <c r="Y147" s="224"/>
      <c r="Z147" s="225"/>
      <c r="AS147" s="227" t="s">
        <v>202</v>
      </c>
      <c r="AT147" s="227" t="s">
        <v>84</v>
      </c>
      <c r="AU147" s="226" t="s">
        <v>84</v>
      </c>
      <c r="AV147" s="226" t="s">
        <v>41</v>
      </c>
      <c r="AW147" s="226" t="s">
        <v>9</v>
      </c>
      <c r="AX147" s="227" t="s">
        <v>193</v>
      </c>
    </row>
    <row r="148" spans="1:64" s="147" customFormat="1" ht="27" x14ac:dyDescent="0.3">
      <c r="A148" s="639"/>
      <c r="B148" s="640"/>
      <c r="C148" s="728">
        <v>22</v>
      </c>
      <c r="D148" s="728" t="s">
        <v>195</v>
      </c>
      <c r="E148" s="729" t="s">
        <v>1471</v>
      </c>
      <c r="F148" s="1038" t="s">
        <v>1472</v>
      </c>
      <c r="G148" s="1039"/>
      <c r="H148" s="1039"/>
      <c r="I148" s="1039"/>
      <c r="J148" s="730" t="s">
        <v>212</v>
      </c>
      <c r="K148" s="731">
        <v>0.115</v>
      </c>
      <c r="L148" s="1040"/>
      <c r="M148" s="1030"/>
      <c r="N148" s="1040">
        <f t="shared" ref="N148:N154" si="10">ROUND(L148*K148,2)</f>
        <v>0</v>
      </c>
      <c r="O148" s="1030"/>
      <c r="P148" s="1030"/>
      <c r="Q148" s="1030"/>
      <c r="R148" s="732" t="s">
        <v>1406</v>
      </c>
      <c r="S148" s="219" t="s">
        <v>3</v>
      </c>
      <c r="T148" s="153" t="s">
        <v>48</v>
      </c>
      <c r="U148" s="220">
        <v>3.1320000000000001</v>
      </c>
      <c r="V148" s="220">
        <f t="shared" ref="V148:V154" si="11">U148*K148</f>
        <v>0.36018000000000006</v>
      </c>
      <c r="W148" s="220">
        <v>0</v>
      </c>
      <c r="X148" s="220">
        <f t="shared" ref="X148:X154" si="12">W148*K148</f>
        <v>0</v>
      </c>
      <c r="Y148" s="220">
        <v>0</v>
      </c>
      <c r="Z148" s="221">
        <f t="shared" ref="Z148:Z154" si="13">Y148*K148</f>
        <v>0</v>
      </c>
      <c r="AQ148" s="131" t="s">
        <v>281</v>
      </c>
      <c r="AS148" s="131" t="s">
        <v>195</v>
      </c>
      <c r="AT148" s="131" t="s">
        <v>84</v>
      </c>
      <c r="AX148" s="131" t="s">
        <v>193</v>
      </c>
      <c r="BD148" s="222">
        <f t="shared" ref="BD148:BD154" si="14">IF(T148="základní",N148,0)</f>
        <v>0</v>
      </c>
      <c r="BE148" s="222">
        <f t="shared" ref="BE148:BE154" si="15">IF(T148="snížená",N148,0)</f>
        <v>0</v>
      </c>
      <c r="BF148" s="222">
        <f t="shared" ref="BF148:BF154" si="16">IF(T148="zákl. přenesená",N148,0)</f>
        <v>0</v>
      </c>
      <c r="BG148" s="222">
        <f t="shared" ref="BG148:BG154" si="17">IF(T148="sníž. přenesená",N148,0)</f>
        <v>0</v>
      </c>
      <c r="BH148" s="222">
        <f t="shared" ref="BH148:BH154" si="18">IF(T148="nulová",N148,0)</f>
        <v>0</v>
      </c>
      <c r="BI148" s="131" t="s">
        <v>9</v>
      </c>
      <c r="BJ148" s="222">
        <f t="shared" ref="BJ148:BJ154" si="19">ROUND(L148*K148,2)</f>
        <v>0</v>
      </c>
      <c r="BK148" s="131" t="s">
        <v>281</v>
      </c>
      <c r="BL148" s="131" t="s">
        <v>1473</v>
      </c>
    </row>
    <row r="149" spans="1:64" s="147" customFormat="1" ht="27" x14ac:dyDescent="0.3">
      <c r="A149" s="639"/>
      <c r="B149" s="640"/>
      <c r="C149" s="728">
        <v>23</v>
      </c>
      <c r="D149" s="728" t="s">
        <v>195</v>
      </c>
      <c r="E149" s="729" t="s">
        <v>1474</v>
      </c>
      <c r="F149" s="1038" t="s">
        <v>1475</v>
      </c>
      <c r="G149" s="1039"/>
      <c r="H149" s="1039"/>
      <c r="I149" s="1039"/>
      <c r="J149" s="730" t="s">
        <v>212</v>
      </c>
      <c r="K149" s="731">
        <v>0.115</v>
      </c>
      <c r="L149" s="1040"/>
      <c r="M149" s="1030"/>
      <c r="N149" s="1040">
        <f t="shared" si="10"/>
        <v>0</v>
      </c>
      <c r="O149" s="1030"/>
      <c r="P149" s="1030"/>
      <c r="Q149" s="1030"/>
      <c r="R149" s="732" t="s">
        <v>1406</v>
      </c>
      <c r="S149" s="219" t="s">
        <v>3</v>
      </c>
      <c r="T149" s="153" t="s">
        <v>48</v>
      </c>
      <c r="U149" s="220">
        <v>0.81599999999999995</v>
      </c>
      <c r="V149" s="220">
        <f t="shared" si="11"/>
        <v>9.3839999999999993E-2</v>
      </c>
      <c r="W149" s="220">
        <v>0</v>
      </c>
      <c r="X149" s="220">
        <f t="shared" si="12"/>
        <v>0</v>
      </c>
      <c r="Y149" s="220">
        <v>0</v>
      </c>
      <c r="Z149" s="221">
        <f t="shared" si="13"/>
        <v>0</v>
      </c>
      <c r="AQ149" s="131" t="s">
        <v>281</v>
      </c>
      <c r="AS149" s="131" t="s">
        <v>195</v>
      </c>
      <c r="AT149" s="131" t="s">
        <v>84</v>
      </c>
      <c r="AX149" s="131" t="s">
        <v>193</v>
      </c>
      <c r="BD149" s="222">
        <f t="shared" si="14"/>
        <v>0</v>
      </c>
      <c r="BE149" s="222">
        <f t="shared" si="15"/>
        <v>0</v>
      </c>
      <c r="BF149" s="222">
        <f t="shared" si="16"/>
        <v>0</v>
      </c>
      <c r="BG149" s="222">
        <f t="shared" si="17"/>
        <v>0</v>
      </c>
      <c r="BH149" s="222">
        <f t="shared" si="18"/>
        <v>0</v>
      </c>
      <c r="BI149" s="131" t="s">
        <v>9</v>
      </c>
      <c r="BJ149" s="222">
        <f t="shared" si="19"/>
        <v>0</v>
      </c>
      <c r="BK149" s="131" t="s">
        <v>281</v>
      </c>
      <c r="BL149" s="131" t="s">
        <v>1476</v>
      </c>
    </row>
    <row r="150" spans="1:64" s="147" customFormat="1" ht="27" x14ac:dyDescent="0.3">
      <c r="A150" s="639"/>
      <c r="B150" s="640"/>
      <c r="C150" s="728">
        <v>24</v>
      </c>
      <c r="D150" s="728" t="s">
        <v>195</v>
      </c>
      <c r="E150" s="729" t="s">
        <v>1477</v>
      </c>
      <c r="F150" s="1038" t="s">
        <v>1478</v>
      </c>
      <c r="G150" s="1039"/>
      <c r="H150" s="1039"/>
      <c r="I150" s="1039"/>
      <c r="J150" s="730" t="s">
        <v>1479</v>
      </c>
      <c r="K150" s="731">
        <v>12</v>
      </c>
      <c r="L150" s="1040"/>
      <c r="M150" s="1030"/>
      <c r="N150" s="1040">
        <f t="shared" si="10"/>
        <v>0</v>
      </c>
      <c r="O150" s="1030"/>
      <c r="P150" s="1030"/>
      <c r="Q150" s="1030"/>
      <c r="R150" s="741" t="s">
        <v>1443</v>
      </c>
      <c r="S150" s="219" t="s">
        <v>3</v>
      </c>
      <c r="T150" s="153" t="s">
        <v>48</v>
      </c>
      <c r="U150" s="220">
        <v>0.03</v>
      </c>
      <c r="V150" s="220">
        <f t="shared" si="11"/>
        <v>0.36</v>
      </c>
      <c r="W150" s="220">
        <v>0</v>
      </c>
      <c r="X150" s="220">
        <f t="shared" si="12"/>
        <v>0</v>
      </c>
      <c r="Y150" s="220">
        <v>0</v>
      </c>
      <c r="Z150" s="221">
        <f t="shared" si="13"/>
        <v>0</v>
      </c>
      <c r="AQ150" s="131" t="s">
        <v>281</v>
      </c>
      <c r="AS150" s="131" t="s">
        <v>195</v>
      </c>
      <c r="AT150" s="131" t="s">
        <v>84</v>
      </c>
      <c r="AX150" s="131" t="s">
        <v>193</v>
      </c>
      <c r="BD150" s="222">
        <f t="shared" si="14"/>
        <v>0</v>
      </c>
      <c r="BE150" s="222">
        <f t="shared" si="15"/>
        <v>0</v>
      </c>
      <c r="BF150" s="222">
        <f t="shared" si="16"/>
        <v>0</v>
      </c>
      <c r="BG150" s="222">
        <f t="shared" si="17"/>
        <v>0</v>
      </c>
      <c r="BH150" s="222">
        <f t="shared" si="18"/>
        <v>0</v>
      </c>
      <c r="BI150" s="131" t="s">
        <v>9</v>
      </c>
      <c r="BJ150" s="222">
        <f t="shared" si="19"/>
        <v>0</v>
      </c>
      <c r="BK150" s="131" t="s">
        <v>281</v>
      </c>
      <c r="BL150" s="131" t="s">
        <v>1480</v>
      </c>
    </row>
    <row r="151" spans="1:64" s="147" customFormat="1" ht="27" x14ac:dyDescent="0.3">
      <c r="A151" s="639"/>
      <c r="B151" s="640"/>
      <c r="C151" s="728">
        <v>25</v>
      </c>
      <c r="D151" s="728" t="s">
        <v>195</v>
      </c>
      <c r="E151" s="729" t="s">
        <v>1481</v>
      </c>
      <c r="F151" s="1038" t="s">
        <v>1482</v>
      </c>
      <c r="G151" s="1039"/>
      <c r="H151" s="1039"/>
      <c r="I151" s="1039"/>
      <c r="J151" s="730" t="s">
        <v>1479</v>
      </c>
      <c r="K151" s="731">
        <v>24</v>
      </c>
      <c r="L151" s="1040"/>
      <c r="M151" s="1030"/>
      <c r="N151" s="1040">
        <f t="shared" si="10"/>
        <v>0</v>
      </c>
      <c r="O151" s="1030"/>
      <c r="P151" s="1030"/>
      <c r="Q151" s="1030"/>
      <c r="R151" s="741" t="s">
        <v>1443</v>
      </c>
      <c r="S151" s="219" t="s">
        <v>3</v>
      </c>
      <c r="T151" s="153" t="s">
        <v>48</v>
      </c>
      <c r="U151" s="220">
        <v>0.03</v>
      </c>
      <c r="V151" s="220">
        <f t="shared" si="11"/>
        <v>0.72</v>
      </c>
      <c r="W151" s="220">
        <v>0</v>
      </c>
      <c r="X151" s="220">
        <f t="shared" si="12"/>
        <v>0</v>
      </c>
      <c r="Y151" s="220">
        <v>0</v>
      </c>
      <c r="Z151" s="221">
        <f t="shared" si="13"/>
        <v>0</v>
      </c>
      <c r="AQ151" s="131" t="s">
        <v>281</v>
      </c>
      <c r="AS151" s="131" t="s">
        <v>195</v>
      </c>
      <c r="AT151" s="131" t="s">
        <v>84</v>
      </c>
      <c r="AX151" s="131" t="s">
        <v>193</v>
      </c>
      <c r="BD151" s="222">
        <f t="shared" si="14"/>
        <v>0</v>
      </c>
      <c r="BE151" s="222">
        <f t="shared" si="15"/>
        <v>0</v>
      </c>
      <c r="BF151" s="222">
        <f t="shared" si="16"/>
        <v>0</v>
      </c>
      <c r="BG151" s="222">
        <f t="shared" si="17"/>
        <v>0</v>
      </c>
      <c r="BH151" s="222">
        <f t="shared" si="18"/>
        <v>0</v>
      </c>
      <c r="BI151" s="131" t="s">
        <v>9</v>
      </c>
      <c r="BJ151" s="222">
        <f t="shared" si="19"/>
        <v>0</v>
      </c>
      <c r="BK151" s="131" t="s">
        <v>281</v>
      </c>
      <c r="BL151" s="131" t="s">
        <v>1483</v>
      </c>
    </row>
    <row r="152" spans="1:64" s="147" customFormat="1" ht="27" x14ac:dyDescent="0.3">
      <c r="A152" s="639"/>
      <c r="B152" s="640"/>
      <c r="C152" s="728">
        <v>26</v>
      </c>
      <c r="D152" s="728" t="s">
        <v>195</v>
      </c>
      <c r="E152" s="729" t="s">
        <v>1484</v>
      </c>
      <c r="F152" s="1038" t="s">
        <v>1485</v>
      </c>
      <c r="G152" s="1039"/>
      <c r="H152" s="1039"/>
      <c r="I152" s="1039"/>
      <c r="J152" s="730" t="s">
        <v>239</v>
      </c>
      <c r="K152" s="731">
        <v>2</v>
      </c>
      <c r="L152" s="1040"/>
      <c r="M152" s="1030"/>
      <c r="N152" s="1040">
        <f t="shared" si="10"/>
        <v>0</v>
      </c>
      <c r="O152" s="1030"/>
      <c r="P152" s="1030"/>
      <c r="Q152" s="1030"/>
      <c r="R152" s="741" t="s">
        <v>1443</v>
      </c>
      <c r="S152" s="219" t="s">
        <v>3</v>
      </c>
      <c r="T152" s="153" t="s">
        <v>48</v>
      </c>
      <c r="U152" s="220">
        <v>0.03</v>
      </c>
      <c r="V152" s="220">
        <f t="shared" si="11"/>
        <v>0.06</v>
      </c>
      <c r="W152" s="220">
        <v>0</v>
      </c>
      <c r="X152" s="220">
        <f t="shared" si="12"/>
        <v>0</v>
      </c>
      <c r="Y152" s="220">
        <v>0</v>
      </c>
      <c r="Z152" s="221">
        <f t="shared" si="13"/>
        <v>0</v>
      </c>
      <c r="AQ152" s="131" t="s">
        <v>281</v>
      </c>
      <c r="AS152" s="131" t="s">
        <v>195</v>
      </c>
      <c r="AT152" s="131" t="s">
        <v>84</v>
      </c>
      <c r="AX152" s="131" t="s">
        <v>193</v>
      </c>
      <c r="BD152" s="222">
        <f t="shared" si="14"/>
        <v>0</v>
      </c>
      <c r="BE152" s="222">
        <f t="shared" si="15"/>
        <v>0</v>
      </c>
      <c r="BF152" s="222">
        <f t="shared" si="16"/>
        <v>0</v>
      </c>
      <c r="BG152" s="222">
        <f t="shared" si="17"/>
        <v>0</v>
      </c>
      <c r="BH152" s="222">
        <f t="shared" si="18"/>
        <v>0</v>
      </c>
      <c r="BI152" s="131" t="s">
        <v>9</v>
      </c>
      <c r="BJ152" s="222">
        <f t="shared" si="19"/>
        <v>0</v>
      </c>
      <c r="BK152" s="131" t="s">
        <v>281</v>
      </c>
      <c r="BL152" s="131" t="s">
        <v>1486</v>
      </c>
    </row>
    <row r="153" spans="1:64" s="147" customFormat="1" ht="27" x14ac:dyDescent="0.3">
      <c r="A153" s="639"/>
      <c r="B153" s="640"/>
      <c r="C153" s="728">
        <v>27</v>
      </c>
      <c r="D153" s="728" t="s">
        <v>195</v>
      </c>
      <c r="E153" s="729" t="s">
        <v>1487</v>
      </c>
      <c r="F153" s="1038" t="s">
        <v>1488</v>
      </c>
      <c r="G153" s="1039"/>
      <c r="H153" s="1039"/>
      <c r="I153" s="1039"/>
      <c r="J153" s="730" t="s">
        <v>1433</v>
      </c>
      <c r="K153" s="731">
        <v>1</v>
      </c>
      <c r="L153" s="1040"/>
      <c r="M153" s="1030"/>
      <c r="N153" s="1040">
        <f t="shared" si="10"/>
        <v>0</v>
      </c>
      <c r="O153" s="1030"/>
      <c r="P153" s="1030"/>
      <c r="Q153" s="1030"/>
      <c r="R153" s="741" t="s">
        <v>1443</v>
      </c>
      <c r="S153" s="219" t="s">
        <v>3</v>
      </c>
      <c r="T153" s="153" t="s">
        <v>48</v>
      </c>
      <c r="U153" s="220">
        <v>0.03</v>
      </c>
      <c r="V153" s="220">
        <f t="shared" si="11"/>
        <v>0.03</v>
      </c>
      <c r="W153" s="220">
        <v>0</v>
      </c>
      <c r="X153" s="220">
        <f t="shared" si="12"/>
        <v>0</v>
      </c>
      <c r="Y153" s="220">
        <v>0</v>
      </c>
      <c r="Z153" s="221">
        <f t="shared" si="13"/>
        <v>0</v>
      </c>
      <c r="AQ153" s="131" t="s">
        <v>281</v>
      </c>
      <c r="AS153" s="131" t="s">
        <v>195</v>
      </c>
      <c r="AT153" s="131" t="s">
        <v>84</v>
      </c>
      <c r="AX153" s="131" t="s">
        <v>193</v>
      </c>
      <c r="BD153" s="222">
        <f t="shared" si="14"/>
        <v>0</v>
      </c>
      <c r="BE153" s="222">
        <f t="shared" si="15"/>
        <v>0</v>
      </c>
      <c r="BF153" s="222">
        <f t="shared" si="16"/>
        <v>0</v>
      </c>
      <c r="BG153" s="222">
        <f t="shared" si="17"/>
        <v>0</v>
      </c>
      <c r="BH153" s="222">
        <f t="shared" si="18"/>
        <v>0</v>
      </c>
      <c r="BI153" s="131" t="s">
        <v>9</v>
      </c>
      <c r="BJ153" s="222">
        <f t="shared" si="19"/>
        <v>0</v>
      </c>
      <c r="BK153" s="131" t="s">
        <v>281</v>
      </c>
      <c r="BL153" s="131" t="s">
        <v>1489</v>
      </c>
    </row>
    <row r="154" spans="1:64" s="147" customFormat="1" ht="27" x14ac:dyDescent="0.3">
      <c r="A154" s="639"/>
      <c r="B154" s="640"/>
      <c r="C154" s="728">
        <v>28</v>
      </c>
      <c r="D154" s="728" t="s">
        <v>195</v>
      </c>
      <c r="E154" s="729" t="s">
        <v>1490</v>
      </c>
      <c r="F154" s="1038" t="s">
        <v>1491</v>
      </c>
      <c r="G154" s="1039"/>
      <c r="H154" s="1039"/>
      <c r="I154" s="1039"/>
      <c r="J154" s="730" t="s">
        <v>239</v>
      </c>
      <c r="K154" s="731">
        <v>6</v>
      </c>
      <c r="L154" s="1040"/>
      <c r="M154" s="1030"/>
      <c r="N154" s="1040">
        <f t="shared" si="10"/>
        <v>0</v>
      </c>
      <c r="O154" s="1030"/>
      <c r="P154" s="1030"/>
      <c r="Q154" s="1030"/>
      <c r="R154" s="741" t="s">
        <v>1443</v>
      </c>
      <c r="S154" s="219" t="s">
        <v>3</v>
      </c>
      <c r="T154" s="153" t="s">
        <v>48</v>
      </c>
      <c r="U154" s="220">
        <v>0.03</v>
      </c>
      <c r="V154" s="220">
        <f t="shared" si="11"/>
        <v>0.18</v>
      </c>
      <c r="W154" s="220">
        <v>0</v>
      </c>
      <c r="X154" s="220">
        <f t="shared" si="12"/>
        <v>0</v>
      </c>
      <c r="Y154" s="220">
        <v>0</v>
      </c>
      <c r="Z154" s="221">
        <f t="shared" si="13"/>
        <v>0</v>
      </c>
      <c r="AQ154" s="131" t="s">
        <v>281</v>
      </c>
      <c r="AS154" s="131" t="s">
        <v>195</v>
      </c>
      <c r="AT154" s="131" t="s">
        <v>84</v>
      </c>
      <c r="AX154" s="131" t="s">
        <v>193</v>
      </c>
      <c r="BD154" s="222">
        <f t="shared" si="14"/>
        <v>0</v>
      </c>
      <c r="BE154" s="222">
        <f t="shared" si="15"/>
        <v>0</v>
      </c>
      <c r="BF154" s="222">
        <f t="shared" si="16"/>
        <v>0</v>
      </c>
      <c r="BG154" s="222">
        <f t="shared" si="17"/>
        <v>0</v>
      </c>
      <c r="BH154" s="222">
        <f t="shared" si="18"/>
        <v>0</v>
      </c>
      <c r="BI154" s="131" t="s">
        <v>9</v>
      </c>
      <c r="BJ154" s="222">
        <f t="shared" si="19"/>
        <v>0</v>
      </c>
      <c r="BK154" s="131" t="s">
        <v>281</v>
      </c>
      <c r="BL154" s="131" t="s">
        <v>1492</v>
      </c>
    </row>
    <row r="155" spans="1:64" s="215" customFormat="1" ht="15" x14ac:dyDescent="0.3">
      <c r="A155" s="720"/>
      <c r="B155" s="721"/>
      <c r="C155" s="722"/>
      <c r="D155" s="727" t="s">
        <v>1397</v>
      </c>
      <c r="E155" s="727"/>
      <c r="F155" s="727"/>
      <c r="G155" s="727"/>
      <c r="H155" s="727"/>
      <c r="I155" s="727"/>
      <c r="J155" s="727"/>
      <c r="K155" s="727"/>
      <c r="L155" s="743"/>
      <c r="M155" s="743"/>
      <c r="N155" s="1041">
        <f>BJ155</f>
        <v>0</v>
      </c>
      <c r="O155" s="1042"/>
      <c r="P155" s="1042"/>
      <c r="Q155" s="1042"/>
      <c r="R155" s="724"/>
      <c r="S155" s="212"/>
      <c r="T155" s="212"/>
      <c r="U155" s="212"/>
      <c r="V155" s="213">
        <f>SUM(V156:V169)</f>
        <v>2.841218</v>
      </c>
      <c r="W155" s="212"/>
      <c r="X155" s="213">
        <f>SUM(X156:X169)</f>
        <v>1.448E-2</v>
      </c>
      <c r="Y155" s="212"/>
      <c r="Z155" s="214">
        <f>SUM(Z156:Z169)</f>
        <v>0</v>
      </c>
      <c r="AQ155" s="216" t="s">
        <v>84</v>
      </c>
      <c r="AS155" s="217" t="s">
        <v>76</v>
      </c>
      <c r="AT155" s="217" t="s">
        <v>9</v>
      </c>
      <c r="AX155" s="216" t="s">
        <v>193</v>
      </c>
      <c r="BJ155" s="218">
        <f>SUM(BJ156:BJ169)</f>
        <v>0</v>
      </c>
    </row>
    <row r="156" spans="1:64" s="147" customFormat="1" ht="27" x14ac:dyDescent="0.3">
      <c r="A156" s="639"/>
      <c r="B156" s="640"/>
      <c r="C156" s="728">
        <v>29</v>
      </c>
      <c r="D156" s="728" t="s">
        <v>195</v>
      </c>
      <c r="E156" s="729" t="s">
        <v>1493</v>
      </c>
      <c r="F156" s="1038" t="s">
        <v>1494</v>
      </c>
      <c r="G156" s="1039"/>
      <c r="H156" s="1039"/>
      <c r="I156" s="1039"/>
      <c r="J156" s="730" t="s">
        <v>239</v>
      </c>
      <c r="K156" s="731">
        <v>2</v>
      </c>
      <c r="L156" s="1040"/>
      <c r="M156" s="1030"/>
      <c r="N156" s="1040">
        <f t="shared" ref="N156:N169" si="20">ROUND(L156*K156,2)</f>
        <v>0</v>
      </c>
      <c r="O156" s="1030"/>
      <c r="P156" s="1030"/>
      <c r="Q156" s="1030"/>
      <c r="R156" s="732" t="s">
        <v>1406</v>
      </c>
      <c r="S156" s="219" t="s">
        <v>3</v>
      </c>
      <c r="T156" s="153" t="s">
        <v>48</v>
      </c>
      <c r="U156" s="220">
        <v>0.10299999999999999</v>
      </c>
      <c r="V156" s="220">
        <f t="shared" ref="V156:V169" si="21">U156*K156</f>
        <v>0.20599999999999999</v>
      </c>
      <c r="W156" s="220">
        <v>2.4000000000000001E-4</v>
      </c>
      <c r="X156" s="220">
        <f t="shared" ref="X156:X169" si="22">W156*K156</f>
        <v>4.8000000000000001E-4</v>
      </c>
      <c r="Y156" s="220">
        <v>0</v>
      </c>
      <c r="Z156" s="221">
        <f t="shared" ref="Z156:Z169" si="23">Y156*K156</f>
        <v>0</v>
      </c>
      <c r="AQ156" s="131" t="s">
        <v>281</v>
      </c>
      <c r="AS156" s="131" t="s">
        <v>195</v>
      </c>
      <c r="AT156" s="131" t="s">
        <v>84</v>
      </c>
      <c r="AX156" s="131" t="s">
        <v>193</v>
      </c>
      <c r="BD156" s="222">
        <f t="shared" ref="BD156:BD169" si="24">IF(T156="základní",N156,0)</f>
        <v>0</v>
      </c>
      <c r="BE156" s="222">
        <f t="shared" ref="BE156:BE169" si="25">IF(T156="snížená",N156,0)</f>
        <v>0</v>
      </c>
      <c r="BF156" s="222">
        <f t="shared" ref="BF156:BF169" si="26">IF(T156="zákl. přenesená",N156,0)</f>
        <v>0</v>
      </c>
      <c r="BG156" s="222">
        <f t="shared" ref="BG156:BG169" si="27">IF(T156="sníž. přenesená",N156,0)</f>
        <v>0</v>
      </c>
      <c r="BH156" s="222">
        <f t="shared" ref="BH156:BH169" si="28">IF(T156="nulová",N156,0)</f>
        <v>0</v>
      </c>
      <c r="BI156" s="131" t="s">
        <v>9</v>
      </c>
      <c r="BJ156" s="222">
        <f t="shared" ref="BJ156:BJ169" si="29">ROUND(L156*K156,2)</f>
        <v>0</v>
      </c>
      <c r="BK156" s="131" t="s">
        <v>281</v>
      </c>
      <c r="BL156" s="131" t="s">
        <v>1495</v>
      </c>
    </row>
    <row r="157" spans="1:64" s="147" customFormat="1" ht="27" x14ac:dyDescent="0.3">
      <c r="A157" s="639"/>
      <c r="B157" s="640"/>
      <c r="C157" s="728">
        <v>30</v>
      </c>
      <c r="D157" s="728" t="s">
        <v>195</v>
      </c>
      <c r="E157" s="729" t="s">
        <v>1496</v>
      </c>
      <c r="F157" s="1038" t="s">
        <v>1497</v>
      </c>
      <c r="G157" s="1039"/>
      <c r="H157" s="1039"/>
      <c r="I157" s="1039"/>
      <c r="J157" s="730" t="s">
        <v>239</v>
      </c>
      <c r="K157" s="731">
        <v>1</v>
      </c>
      <c r="L157" s="1040"/>
      <c r="M157" s="1030"/>
      <c r="N157" s="1040">
        <f t="shared" si="20"/>
        <v>0</v>
      </c>
      <c r="O157" s="1030"/>
      <c r="P157" s="1030"/>
      <c r="Q157" s="1030"/>
      <c r="R157" s="732" t="s">
        <v>1406</v>
      </c>
      <c r="S157" s="219" t="s">
        <v>3</v>
      </c>
      <c r="T157" s="153" t="s">
        <v>48</v>
      </c>
      <c r="U157" s="220">
        <v>0.16500000000000001</v>
      </c>
      <c r="V157" s="220">
        <f t="shared" si="21"/>
        <v>0.16500000000000001</v>
      </c>
      <c r="W157" s="220">
        <v>1.2999999999999999E-4</v>
      </c>
      <c r="X157" s="220">
        <f t="shared" si="22"/>
        <v>1.2999999999999999E-4</v>
      </c>
      <c r="Y157" s="220">
        <v>0</v>
      </c>
      <c r="Z157" s="221">
        <f t="shared" si="23"/>
        <v>0</v>
      </c>
      <c r="AQ157" s="131" t="s">
        <v>281</v>
      </c>
      <c r="AS157" s="131" t="s">
        <v>195</v>
      </c>
      <c r="AT157" s="131" t="s">
        <v>84</v>
      </c>
      <c r="AX157" s="131" t="s">
        <v>193</v>
      </c>
      <c r="BD157" s="222">
        <f t="shared" si="24"/>
        <v>0</v>
      </c>
      <c r="BE157" s="222">
        <f t="shared" si="25"/>
        <v>0</v>
      </c>
      <c r="BF157" s="222">
        <f t="shared" si="26"/>
        <v>0</v>
      </c>
      <c r="BG157" s="222">
        <f t="shared" si="27"/>
        <v>0</v>
      </c>
      <c r="BH157" s="222">
        <f t="shared" si="28"/>
        <v>0</v>
      </c>
      <c r="BI157" s="131" t="s">
        <v>9</v>
      </c>
      <c r="BJ157" s="222">
        <f t="shared" si="29"/>
        <v>0</v>
      </c>
      <c r="BK157" s="131" t="s">
        <v>281</v>
      </c>
      <c r="BL157" s="131" t="s">
        <v>1498</v>
      </c>
    </row>
    <row r="158" spans="1:64" s="147" customFormat="1" ht="27" x14ac:dyDescent="0.3">
      <c r="A158" s="639"/>
      <c r="B158" s="640"/>
      <c r="C158" s="728">
        <v>31</v>
      </c>
      <c r="D158" s="728" t="s">
        <v>195</v>
      </c>
      <c r="E158" s="729" t="s">
        <v>1499</v>
      </c>
      <c r="F158" s="1038" t="s">
        <v>1500</v>
      </c>
      <c r="G158" s="1039"/>
      <c r="H158" s="1039"/>
      <c r="I158" s="1039"/>
      <c r="J158" s="730" t="s">
        <v>239</v>
      </c>
      <c r="K158" s="731">
        <v>1</v>
      </c>
      <c r="L158" s="1040"/>
      <c r="M158" s="1030"/>
      <c r="N158" s="1040">
        <f t="shared" si="20"/>
        <v>0</v>
      </c>
      <c r="O158" s="1030"/>
      <c r="P158" s="1030"/>
      <c r="Q158" s="1030"/>
      <c r="R158" s="732" t="s">
        <v>1406</v>
      </c>
      <c r="S158" s="219" t="s">
        <v>3</v>
      </c>
      <c r="T158" s="153" t="s">
        <v>48</v>
      </c>
      <c r="U158" s="220">
        <v>0.20599999999999999</v>
      </c>
      <c r="V158" s="220">
        <f t="shared" si="21"/>
        <v>0.20599999999999999</v>
      </c>
      <c r="W158" s="220">
        <v>1.8000000000000001E-4</v>
      </c>
      <c r="X158" s="220">
        <f t="shared" si="22"/>
        <v>1.8000000000000001E-4</v>
      </c>
      <c r="Y158" s="220">
        <v>0</v>
      </c>
      <c r="Z158" s="221">
        <f t="shared" si="23"/>
        <v>0</v>
      </c>
      <c r="AQ158" s="131" t="s">
        <v>281</v>
      </c>
      <c r="AS158" s="131" t="s">
        <v>195</v>
      </c>
      <c r="AT158" s="131" t="s">
        <v>84</v>
      </c>
      <c r="AX158" s="131" t="s">
        <v>193</v>
      </c>
      <c r="BD158" s="222">
        <f t="shared" si="24"/>
        <v>0</v>
      </c>
      <c r="BE158" s="222">
        <f t="shared" si="25"/>
        <v>0</v>
      </c>
      <c r="BF158" s="222">
        <f t="shared" si="26"/>
        <v>0</v>
      </c>
      <c r="BG158" s="222">
        <f t="shared" si="27"/>
        <v>0</v>
      </c>
      <c r="BH158" s="222">
        <f t="shared" si="28"/>
        <v>0</v>
      </c>
      <c r="BI158" s="131" t="s">
        <v>9</v>
      </c>
      <c r="BJ158" s="222">
        <f t="shared" si="29"/>
        <v>0</v>
      </c>
      <c r="BK158" s="131" t="s">
        <v>281</v>
      </c>
      <c r="BL158" s="131" t="s">
        <v>1501</v>
      </c>
    </row>
    <row r="159" spans="1:64" s="147" customFormat="1" ht="27" x14ac:dyDescent="0.3">
      <c r="A159" s="639"/>
      <c r="B159" s="640"/>
      <c r="C159" s="728">
        <v>32</v>
      </c>
      <c r="D159" s="728" t="s">
        <v>195</v>
      </c>
      <c r="E159" s="729" t="s">
        <v>1502</v>
      </c>
      <c r="F159" s="1038" t="s">
        <v>1503</v>
      </c>
      <c r="G159" s="1039"/>
      <c r="H159" s="1039"/>
      <c r="I159" s="1039"/>
      <c r="J159" s="730" t="s">
        <v>239</v>
      </c>
      <c r="K159" s="731">
        <v>3</v>
      </c>
      <c r="L159" s="1040"/>
      <c r="M159" s="1030"/>
      <c r="N159" s="1040">
        <f t="shared" si="20"/>
        <v>0</v>
      </c>
      <c r="O159" s="1030"/>
      <c r="P159" s="1030"/>
      <c r="Q159" s="1030"/>
      <c r="R159" s="732" t="s">
        <v>1406</v>
      </c>
      <c r="S159" s="219" t="s">
        <v>3</v>
      </c>
      <c r="T159" s="153" t="s">
        <v>48</v>
      </c>
      <c r="U159" s="220">
        <v>8.2000000000000003E-2</v>
      </c>
      <c r="V159" s="220">
        <f t="shared" si="21"/>
        <v>0.246</v>
      </c>
      <c r="W159" s="220">
        <v>2.2000000000000001E-4</v>
      </c>
      <c r="X159" s="220">
        <f t="shared" si="22"/>
        <v>6.6E-4</v>
      </c>
      <c r="Y159" s="220">
        <v>0</v>
      </c>
      <c r="Z159" s="221">
        <f t="shared" si="23"/>
        <v>0</v>
      </c>
      <c r="AQ159" s="131" t="s">
        <v>281</v>
      </c>
      <c r="AS159" s="131" t="s">
        <v>195</v>
      </c>
      <c r="AT159" s="131" t="s">
        <v>84</v>
      </c>
      <c r="AX159" s="131" t="s">
        <v>193</v>
      </c>
      <c r="BD159" s="222">
        <f t="shared" si="24"/>
        <v>0</v>
      </c>
      <c r="BE159" s="222">
        <f t="shared" si="25"/>
        <v>0</v>
      </c>
      <c r="BF159" s="222">
        <f t="shared" si="26"/>
        <v>0</v>
      </c>
      <c r="BG159" s="222">
        <f t="shared" si="27"/>
        <v>0</v>
      </c>
      <c r="BH159" s="222">
        <f t="shared" si="28"/>
        <v>0</v>
      </c>
      <c r="BI159" s="131" t="s">
        <v>9</v>
      </c>
      <c r="BJ159" s="222">
        <f t="shared" si="29"/>
        <v>0</v>
      </c>
      <c r="BK159" s="131" t="s">
        <v>281</v>
      </c>
      <c r="BL159" s="131" t="s">
        <v>1504</v>
      </c>
    </row>
    <row r="160" spans="1:64" s="147" customFormat="1" ht="27" x14ac:dyDescent="0.3">
      <c r="A160" s="639"/>
      <c r="B160" s="640"/>
      <c r="C160" s="728">
        <v>33</v>
      </c>
      <c r="D160" s="728" t="s">
        <v>195</v>
      </c>
      <c r="E160" s="729" t="s">
        <v>1505</v>
      </c>
      <c r="F160" s="1038" t="s">
        <v>1506</v>
      </c>
      <c r="G160" s="1039"/>
      <c r="H160" s="1039"/>
      <c r="I160" s="1039"/>
      <c r="J160" s="730" t="s">
        <v>239</v>
      </c>
      <c r="K160" s="731">
        <v>1</v>
      </c>
      <c r="L160" s="1040"/>
      <c r="M160" s="1030"/>
      <c r="N160" s="1040">
        <f t="shared" si="20"/>
        <v>0</v>
      </c>
      <c r="O160" s="1030"/>
      <c r="P160" s="1030"/>
      <c r="Q160" s="1030"/>
      <c r="R160" s="732" t="s">
        <v>1406</v>
      </c>
      <c r="S160" s="219" t="s">
        <v>3</v>
      </c>
      <c r="T160" s="153" t="s">
        <v>48</v>
      </c>
      <c r="U160" s="220">
        <v>0.20599999999999999</v>
      </c>
      <c r="V160" s="220">
        <f t="shared" si="21"/>
        <v>0.20599999999999999</v>
      </c>
      <c r="W160" s="220">
        <v>3.3E-4</v>
      </c>
      <c r="X160" s="220">
        <f t="shared" si="22"/>
        <v>3.3E-4</v>
      </c>
      <c r="Y160" s="220">
        <v>0</v>
      </c>
      <c r="Z160" s="221">
        <f t="shared" si="23"/>
        <v>0</v>
      </c>
      <c r="AQ160" s="131" t="s">
        <v>281</v>
      </c>
      <c r="AS160" s="131" t="s">
        <v>195</v>
      </c>
      <c r="AT160" s="131" t="s">
        <v>84</v>
      </c>
      <c r="AX160" s="131" t="s">
        <v>193</v>
      </c>
      <c r="BD160" s="222">
        <f t="shared" si="24"/>
        <v>0</v>
      </c>
      <c r="BE160" s="222">
        <f t="shared" si="25"/>
        <v>0</v>
      </c>
      <c r="BF160" s="222">
        <f t="shared" si="26"/>
        <v>0</v>
      </c>
      <c r="BG160" s="222">
        <f t="shared" si="27"/>
        <v>0</v>
      </c>
      <c r="BH160" s="222">
        <f t="shared" si="28"/>
        <v>0</v>
      </c>
      <c r="BI160" s="131" t="s">
        <v>9</v>
      </c>
      <c r="BJ160" s="222">
        <f t="shared" si="29"/>
        <v>0</v>
      </c>
      <c r="BK160" s="131" t="s">
        <v>281</v>
      </c>
      <c r="BL160" s="131" t="s">
        <v>1507</v>
      </c>
    </row>
    <row r="161" spans="1:64" s="147" customFormat="1" ht="33" customHeight="1" x14ac:dyDescent="0.3">
      <c r="A161" s="639"/>
      <c r="B161" s="640"/>
      <c r="C161" s="728">
        <v>34</v>
      </c>
      <c r="D161" s="728" t="s">
        <v>195</v>
      </c>
      <c r="E161" s="729" t="s">
        <v>1508</v>
      </c>
      <c r="F161" s="1038" t="s">
        <v>1509</v>
      </c>
      <c r="G161" s="1039"/>
      <c r="H161" s="1039"/>
      <c r="I161" s="1039"/>
      <c r="J161" s="730" t="s">
        <v>239</v>
      </c>
      <c r="K161" s="731">
        <v>5</v>
      </c>
      <c r="L161" s="1040"/>
      <c r="M161" s="1030"/>
      <c r="N161" s="1040">
        <f t="shared" si="20"/>
        <v>0</v>
      </c>
      <c r="O161" s="1030"/>
      <c r="P161" s="1030"/>
      <c r="Q161" s="1030"/>
      <c r="R161" s="732" t="s">
        <v>1406</v>
      </c>
      <c r="S161" s="219" t="s">
        <v>3</v>
      </c>
      <c r="T161" s="153" t="s">
        <v>48</v>
      </c>
      <c r="U161" s="220">
        <v>0.2</v>
      </c>
      <c r="V161" s="220">
        <f t="shared" si="21"/>
        <v>1</v>
      </c>
      <c r="W161" s="220">
        <v>3.5E-4</v>
      </c>
      <c r="X161" s="220">
        <f t="shared" si="22"/>
        <v>1.75E-3</v>
      </c>
      <c r="Y161" s="220">
        <v>0</v>
      </c>
      <c r="Z161" s="221">
        <f t="shared" si="23"/>
        <v>0</v>
      </c>
      <c r="AQ161" s="131" t="s">
        <v>281</v>
      </c>
      <c r="AS161" s="131" t="s">
        <v>195</v>
      </c>
      <c r="AT161" s="131" t="s">
        <v>84</v>
      </c>
      <c r="AX161" s="131" t="s">
        <v>193</v>
      </c>
      <c r="BD161" s="222">
        <f t="shared" si="24"/>
        <v>0</v>
      </c>
      <c r="BE161" s="222">
        <f t="shared" si="25"/>
        <v>0</v>
      </c>
      <c r="BF161" s="222">
        <f t="shared" si="26"/>
        <v>0</v>
      </c>
      <c r="BG161" s="222">
        <f t="shared" si="27"/>
        <v>0</v>
      </c>
      <c r="BH161" s="222">
        <f t="shared" si="28"/>
        <v>0</v>
      </c>
      <c r="BI161" s="131" t="s">
        <v>9</v>
      </c>
      <c r="BJ161" s="222">
        <f t="shared" si="29"/>
        <v>0</v>
      </c>
      <c r="BK161" s="131" t="s">
        <v>281</v>
      </c>
      <c r="BL161" s="131" t="s">
        <v>1510</v>
      </c>
    </row>
    <row r="162" spans="1:64" s="147" customFormat="1" ht="44.25" customHeight="1" x14ac:dyDescent="0.3">
      <c r="A162" s="639"/>
      <c r="B162" s="640"/>
      <c r="C162" s="728">
        <v>35</v>
      </c>
      <c r="D162" s="728" t="s">
        <v>195</v>
      </c>
      <c r="E162" s="729" t="s">
        <v>1511</v>
      </c>
      <c r="F162" s="1038" t="s">
        <v>1512</v>
      </c>
      <c r="G162" s="1039"/>
      <c r="H162" s="1039"/>
      <c r="I162" s="1039"/>
      <c r="J162" s="730" t="s">
        <v>239</v>
      </c>
      <c r="K162" s="731">
        <v>2</v>
      </c>
      <c r="L162" s="1040"/>
      <c r="M162" s="1030"/>
      <c r="N162" s="1040">
        <f t="shared" si="20"/>
        <v>0</v>
      </c>
      <c r="O162" s="1030"/>
      <c r="P162" s="1030"/>
      <c r="Q162" s="1030"/>
      <c r="R162" s="732" t="s">
        <v>1406</v>
      </c>
      <c r="S162" s="219" t="s">
        <v>3</v>
      </c>
      <c r="T162" s="153" t="s">
        <v>48</v>
      </c>
      <c r="U162" s="220">
        <v>0.38100000000000001</v>
      </c>
      <c r="V162" s="220">
        <f t="shared" si="21"/>
        <v>0.76200000000000001</v>
      </c>
      <c r="W162" s="220">
        <v>5.2999999999999998E-4</v>
      </c>
      <c r="X162" s="220">
        <f t="shared" si="22"/>
        <v>1.06E-3</v>
      </c>
      <c r="Y162" s="220">
        <v>0</v>
      </c>
      <c r="Z162" s="221">
        <f t="shared" si="23"/>
        <v>0</v>
      </c>
      <c r="AQ162" s="131" t="s">
        <v>281</v>
      </c>
      <c r="AS162" s="131" t="s">
        <v>195</v>
      </c>
      <c r="AT162" s="131" t="s">
        <v>84</v>
      </c>
      <c r="AX162" s="131" t="s">
        <v>193</v>
      </c>
      <c r="BD162" s="222">
        <f t="shared" si="24"/>
        <v>0</v>
      </c>
      <c r="BE162" s="222">
        <f t="shared" si="25"/>
        <v>0</v>
      </c>
      <c r="BF162" s="222">
        <f t="shared" si="26"/>
        <v>0</v>
      </c>
      <c r="BG162" s="222">
        <f t="shared" si="27"/>
        <v>0</v>
      </c>
      <c r="BH162" s="222">
        <f t="shared" si="28"/>
        <v>0</v>
      </c>
      <c r="BI162" s="131" t="s">
        <v>9</v>
      </c>
      <c r="BJ162" s="222">
        <f t="shared" si="29"/>
        <v>0</v>
      </c>
      <c r="BK162" s="131" t="s">
        <v>281</v>
      </c>
      <c r="BL162" s="131" t="s">
        <v>1513</v>
      </c>
    </row>
    <row r="163" spans="1:64" s="147" customFormat="1" ht="27" x14ac:dyDescent="0.3">
      <c r="A163" s="639"/>
      <c r="B163" s="640"/>
      <c r="C163" s="725">
        <v>36</v>
      </c>
      <c r="D163" s="725" t="s">
        <v>321</v>
      </c>
      <c r="E163" s="726" t="s">
        <v>1514</v>
      </c>
      <c r="F163" s="1026" t="s">
        <v>1515</v>
      </c>
      <c r="G163" s="1027"/>
      <c r="H163" s="1027"/>
      <c r="I163" s="1027"/>
      <c r="J163" s="739" t="s">
        <v>239</v>
      </c>
      <c r="K163" s="740">
        <v>10</v>
      </c>
      <c r="L163" s="1028"/>
      <c r="M163" s="1029"/>
      <c r="N163" s="1028">
        <f t="shared" si="20"/>
        <v>0</v>
      </c>
      <c r="O163" s="1030"/>
      <c r="P163" s="1030"/>
      <c r="Q163" s="1030"/>
      <c r="R163" s="741" t="s">
        <v>1443</v>
      </c>
      <c r="S163" s="219" t="s">
        <v>3</v>
      </c>
      <c r="T163" s="153" t="s">
        <v>48</v>
      </c>
      <c r="U163" s="220">
        <v>0</v>
      </c>
      <c r="V163" s="220">
        <f t="shared" si="21"/>
        <v>0</v>
      </c>
      <c r="W163" s="220">
        <v>2.3000000000000001E-4</v>
      </c>
      <c r="X163" s="220">
        <f t="shared" si="22"/>
        <v>2.3E-3</v>
      </c>
      <c r="Y163" s="220">
        <v>0</v>
      </c>
      <c r="Z163" s="221">
        <f t="shared" si="23"/>
        <v>0</v>
      </c>
      <c r="AQ163" s="131" t="s">
        <v>373</v>
      </c>
      <c r="AS163" s="131" t="s">
        <v>321</v>
      </c>
      <c r="AT163" s="131" t="s">
        <v>84</v>
      </c>
      <c r="AX163" s="131" t="s">
        <v>193</v>
      </c>
      <c r="BD163" s="222">
        <f t="shared" si="24"/>
        <v>0</v>
      </c>
      <c r="BE163" s="222">
        <f t="shared" si="25"/>
        <v>0</v>
      </c>
      <c r="BF163" s="222">
        <f t="shared" si="26"/>
        <v>0</v>
      </c>
      <c r="BG163" s="222">
        <f t="shared" si="27"/>
        <v>0</v>
      </c>
      <c r="BH163" s="222">
        <f t="shared" si="28"/>
        <v>0</v>
      </c>
      <c r="BI163" s="131" t="s">
        <v>9</v>
      </c>
      <c r="BJ163" s="222">
        <f t="shared" si="29"/>
        <v>0</v>
      </c>
      <c r="BK163" s="131" t="s">
        <v>281</v>
      </c>
      <c r="BL163" s="131" t="s">
        <v>1516</v>
      </c>
    </row>
    <row r="164" spans="1:64" s="147" customFormat="1" ht="27" x14ac:dyDescent="0.3">
      <c r="A164" s="639"/>
      <c r="B164" s="640"/>
      <c r="C164" s="725">
        <v>37</v>
      </c>
      <c r="D164" s="725" t="s">
        <v>321</v>
      </c>
      <c r="E164" s="726" t="s">
        <v>1517</v>
      </c>
      <c r="F164" s="1026" t="s">
        <v>1518</v>
      </c>
      <c r="G164" s="1027"/>
      <c r="H164" s="1027"/>
      <c r="I164" s="1027"/>
      <c r="J164" s="739" t="s">
        <v>239</v>
      </c>
      <c r="K164" s="740">
        <v>20</v>
      </c>
      <c r="L164" s="1028"/>
      <c r="M164" s="1029"/>
      <c r="N164" s="1028">
        <f t="shared" si="20"/>
        <v>0</v>
      </c>
      <c r="O164" s="1030"/>
      <c r="P164" s="1030"/>
      <c r="Q164" s="1030"/>
      <c r="R164" s="741" t="s">
        <v>1443</v>
      </c>
      <c r="S164" s="219" t="s">
        <v>3</v>
      </c>
      <c r="T164" s="153" t="s">
        <v>48</v>
      </c>
      <c r="U164" s="220">
        <v>0</v>
      </c>
      <c r="V164" s="220">
        <f t="shared" si="21"/>
        <v>0</v>
      </c>
      <c r="W164" s="220">
        <v>2.3000000000000001E-4</v>
      </c>
      <c r="X164" s="220">
        <f t="shared" si="22"/>
        <v>4.5999999999999999E-3</v>
      </c>
      <c r="Y164" s="220">
        <v>0</v>
      </c>
      <c r="Z164" s="221">
        <f t="shared" si="23"/>
        <v>0</v>
      </c>
      <c r="AQ164" s="131" t="s">
        <v>373</v>
      </c>
      <c r="AS164" s="131" t="s">
        <v>321</v>
      </c>
      <c r="AT164" s="131" t="s">
        <v>84</v>
      </c>
      <c r="AX164" s="131" t="s">
        <v>193</v>
      </c>
      <c r="BD164" s="222">
        <f t="shared" si="24"/>
        <v>0</v>
      </c>
      <c r="BE164" s="222">
        <f t="shared" si="25"/>
        <v>0</v>
      </c>
      <c r="BF164" s="222">
        <f t="shared" si="26"/>
        <v>0</v>
      </c>
      <c r="BG164" s="222">
        <f t="shared" si="27"/>
        <v>0</v>
      </c>
      <c r="BH164" s="222">
        <f t="shared" si="28"/>
        <v>0</v>
      </c>
      <c r="BI164" s="131" t="s">
        <v>9</v>
      </c>
      <c r="BJ164" s="222">
        <f t="shared" si="29"/>
        <v>0</v>
      </c>
      <c r="BK164" s="131" t="s">
        <v>281</v>
      </c>
      <c r="BL164" s="131" t="s">
        <v>1519</v>
      </c>
    </row>
    <row r="165" spans="1:64" s="147" customFormat="1" ht="45" customHeight="1" x14ac:dyDescent="0.3">
      <c r="A165" s="639"/>
      <c r="B165" s="640"/>
      <c r="C165" s="725">
        <v>38</v>
      </c>
      <c r="D165" s="725" t="s">
        <v>321</v>
      </c>
      <c r="E165" s="726" t="s">
        <v>1520</v>
      </c>
      <c r="F165" s="1026" t="s">
        <v>1521</v>
      </c>
      <c r="G165" s="1027"/>
      <c r="H165" s="1027"/>
      <c r="I165" s="1027"/>
      <c r="J165" s="739" t="s">
        <v>239</v>
      </c>
      <c r="K165" s="740">
        <v>1</v>
      </c>
      <c r="L165" s="1028"/>
      <c r="M165" s="1029"/>
      <c r="N165" s="1028">
        <f t="shared" si="20"/>
        <v>0</v>
      </c>
      <c r="O165" s="1030"/>
      <c r="P165" s="1030"/>
      <c r="Q165" s="1030"/>
      <c r="R165" s="741" t="s">
        <v>1443</v>
      </c>
      <c r="S165" s="219" t="s">
        <v>3</v>
      </c>
      <c r="T165" s="153" t="s">
        <v>48</v>
      </c>
      <c r="U165" s="220">
        <v>0</v>
      </c>
      <c r="V165" s="220">
        <f t="shared" si="21"/>
        <v>0</v>
      </c>
      <c r="W165" s="220">
        <v>0</v>
      </c>
      <c r="X165" s="220">
        <f t="shared" si="22"/>
        <v>0</v>
      </c>
      <c r="Y165" s="220">
        <v>0</v>
      </c>
      <c r="Z165" s="221">
        <f t="shared" si="23"/>
        <v>0</v>
      </c>
      <c r="AQ165" s="131" t="s">
        <v>373</v>
      </c>
      <c r="AS165" s="131" t="s">
        <v>321</v>
      </c>
      <c r="AT165" s="131" t="s">
        <v>84</v>
      </c>
      <c r="AX165" s="131" t="s">
        <v>193</v>
      </c>
      <c r="BD165" s="222">
        <f t="shared" si="24"/>
        <v>0</v>
      </c>
      <c r="BE165" s="222">
        <f t="shared" si="25"/>
        <v>0</v>
      </c>
      <c r="BF165" s="222">
        <f t="shared" si="26"/>
        <v>0</v>
      </c>
      <c r="BG165" s="222">
        <f t="shared" si="27"/>
        <v>0</v>
      </c>
      <c r="BH165" s="222">
        <f t="shared" si="28"/>
        <v>0</v>
      </c>
      <c r="BI165" s="131" t="s">
        <v>9</v>
      </c>
      <c r="BJ165" s="222">
        <f t="shared" si="29"/>
        <v>0</v>
      </c>
      <c r="BK165" s="131" t="s">
        <v>281</v>
      </c>
      <c r="BL165" s="131" t="s">
        <v>1522</v>
      </c>
    </row>
    <row r="166" spans="1:64" s="147" customFormat="1" ht="57" customHeight="1" x14ac:dyDescent="0.3">
      <c r="A166" s="639"/>
      <c r="B166" s="640"/>
      <c r="C166" s="725">
        <v>39</v>
      </c>
      <c r="D166" s="725" t="s">
        <v>321</v>
      </c>
      <c r="E166" s="726" t="s">
        <v>1523</v>
      </c>
      <c r="F166" s="1026" t="s">
        <v>1524</v>
      </c>
      <c r="G166" s="1027"/>
      <c r="H166" s="1027"/>
      <c r="I166" s="1027"/>
      <c r="J166" s="739" t="s">
        <v>239</v>
      </c>
      <c r="K166" s="740">
        <v>10</v>
      </c>
      <c r="L166" s="1028"/>
      <c r="M166" s="1029"/>
      <c r="N166" s="1028">
        <f t="shared" si="20"/>
        <v>0</v>
      </c>
      <c r="O166" s="1030"/>
      <c r="P166" s="1030"/>
      <c r="Q166" s="1030"/>
      <c r="R166" s="741" t="s">
        <v>1443</v>
      </c>
      <c r="S166" s="219" t="s">
        <v>3</v>
      </c>
      <c r="T166" s="153" t="s">
        <v>48</v>
      </c>
      <c r="U166" s="220">
        <v>0</v>
      </c>
      <c r="V166" s="220">
        <f t="shared" si="21"/>
        <v>0</v>
      </c>
      <c r="W166" s="220">
        <v>2.3000000000000001E-4</v>
      </c>
      <c r="X166" s="220">
        <f t="shared" si="22"/>
        <v>2.3E-3</v>
      </c>
      <c r="Y166" s="220">
        <v>0</v>
      </c>
      <c r="Z166" s="221">
        <f t="shared" si="23"/>
        <v>0</v>
      </c>
      <c r="AQ166" s="131" t="s">
        <v>373</v>
      </c>
      <c r="AS166" s="131" t="s">
        <v>321</v>
      </c>
      <c r="AT166" s="131" t="s">
        <v>84</v>
      </c>
      <c r="AX166" s="131" t="s">
        <v>193</v>
      </c>
      <c r="BD166" s="222">
        <f t="shared" si="24"/>
        <v>0</v>
      </c>
      <c r="BE166" s="222">
        <f t="shared" si="25"/>
        <v>0</v>
      </c>
      <c r="BF166" s="222">
        <f t="shared" si="26"/>
        <v>0</v>
      </c>
      <c r="BG166" s="222">
        <f t="shared" si="27"/>
        <v>0</v>
      </c>
      <c r="BH166" s="222">
        <f t="shared" si="28"/>
        <v>0</v>
      </c>
      <c r="BI166" s="131" t="s">
        <v>9</v>
      </c>
      <c r="BJ166" s="222">
        <f t="shared" si="29"/>
        <v>0</v>
      </c>
      <c r="BK166" s="131" t="s">
        <v>281</v>
      </c>
      <c r="BL166" s="131" t="s">
        <v>1525</v>
      </c>
    </row>
    <row r="167" spans="1:64" s="147" customFormat="1" ht="45" customHeight="1" x14ac:dyDescent="0.3">
      <c r="A167" s="639"/>
      <c r="B167" s="640"/>
      <c r="C167" s="725">
        <v>40</v>
      </c>
      <c r="D167" s="725" t="s">
        <v>321</v>
      </c>
      <c r="E167" s="726" t="s">
        <v>1526</v>
      </c>
      <c r="F167" s="1026" t="s">
        <v>1527</v>
      </c>
      <c r="G167" s="1027"/>
      <c r="H167" s="1027"/>
      <c r="I167" s="1027"/>
      <c r="J167" s="739" t="s">
        <v>239</v>
      </c>
      <c r="K167" s="740">
        <v>3</v>
      </c>
      <c r="L167" s="1028"/>
      <c r="M167" s="1029"/>
      <c r="N167" s="1028">
        <f t="shared" si="20"/>
        <v>0</v>
      </c>
      <c r="O167" s="1030"/>
      <c r="P167" s="1030"/>
      <c r="Q167" s="1030"/>
      <c r="R167" s="741" t="s">
        <v>1443</v>
      </c>
      <c r="S167" s="219" t="s">
        <v>3</v>
      </c>
      <c r="T167" s="153" t="s">
        <v>48</v>
      </c>
      <c r="U167" s="220">
        <v>0</v>
      </c>
      <c r="V167" s="220">
        <f t="shared" si="21"/>
        <v>0</v>
      </c>
      <c r="W167" s="220">
        <v>2.3000000000000001E-4</v>
      </c>
      <c r="X167" s="220">
        <f t="shared" si="22"/>
        <v>6.9000000000000008E-4</v>
      </c>
      <c r="Y167" s="220">
        <v>0</v>
      </c>
      <c r="Z167" s="221">
        <f t="shared" si="23"/>
        <v>0</v>
      </c>
      <c r="AQ167" s="131" t="s">
        <v>373</v>
      </c>
      <c r="AS167" s="131" t="s">
        <v>321</v>
      </c>
      <c r="AT167" s="131" t="s">
        <v>84</v>
      </c>
      <c r="AX167" s="131" t="s">
        <v>193</v>
      </c>
      <c r="BD167" s="222">
        <f t="shared" si="24"/>
        <v>0</v>
      </c>
      <c r="BE167" s="222">
        <f t="shared" si="25"/>
        <v>0</v>
      </c>
      <c r="BF167" s="222">
        <f t="shared" si="26"/>
        <v>0</v>
      </c>
      <c r="BG167" s="222">
        <f t="shared" si="27"/>
        <v>0</v>
      </c>
      <c r="BH167" s="222">
        <f t="shared" si="28"/>
        <v>0</v>
      </c>
      <c r="BI167" s="131" t="s">
        <v>9</v>
      </c>
      <c r="BJ167" s="222">
        <f t="shared" si="29"/>
        <v>0</v>
      </c>
      <c r="BK167" s="131" t="s">
        <v>281</v>
      </c>
      <c r="BL167" s="131" t="s">
        <v>1528</v>
      </c>
    </row>
    <row r="168" spans="1:64" s="147" customFormat="1" ht="27" x14ac:dyDescent="0.3">
      <c r="A168" s="639"/>
      <c r="B168" s="640"/>
      <c r="C168" s="728">
        <v>41</v>
      </c>
      <c r="D168" s="728" t="s">
        <v>195</v>
      </c>
      <c r="E168" s="729" t="s">
        <v>1529</v>
      </c>
      <c r="F168" s="1038" t="s">
        <v>1530</v>
      </c>
      <c r="G168" s="1039"/>
      <c r="H168" s="1039"/>
      <c r="I168" s="1039"/>
      <c r="J168" s="730" t="s">
        <v>212</v>
      </c>
      <c r="K168" s="731">
        <v>1.4E-2</v>
      </c>
      <c r="L168" s="1040"/>
      <c r="M168" s="1030"/>
      <c r="N168" s="1040">
        <f t="shared" si="20"/>
        <v>0</v>
      </c>
      <c r="O168" s="1030"/>
      <c r="P168" s="1030"/>
      <c r="Q168" s="1030"/>
      <c r="R168" s="732" t="s">
        <v>1406</v>
      </c>
      <c r="S168" s="219" t="s">
        <v>3</v>
      </c>
      <c r="T168" s="153" t="s">
        <v>48</v>
      </c>
      <c r="U168" s="220">
        <v>2.2320000000000002</v>
      </c>
      <c r="V168" s="220">
        <f t="shared" si="21"/>
        <v>3.1248000000000005E-2</v>
      </c>
      <c r="W168" s="220">
        <v>0</v>
      </c>
      <c r="X168" s="220">
        <f t="shared" si="22"/>
        <v>0</v>
      </c>
      <c r="Y168" s="220">
        <v>0</v>
      </c>
      <c r="Z168" s="221">
        <f t="shared" si="23"/>
        <v>0</v>
      </c>
      <c r="AQ168" s="131" t="s">
        <v>281</v>
      </c>
      <c r="AS168" s="131" t="s">
        <v>195</v>
      </c>
      <c r="AT168" s="131" t="s">
        <v>84</v>
      </c>
      <c r="AX168" s="131" t="s">
        <v>193</v>
      </c>
      <c r="BD168" s="222">
        <f t="shared" si="24"/>
        <v>0</v>
      </c>
      <c r="BE168" s="222">
        <f t="shared" si="25"/>
        <v>0</v>
      </c>
      <c r="BF168" s="222">
        <f t="shared" si="26"/>
        <v>0</v>
      </c>
      <c r="BG168" s="222">
        <f t="shared" si="27"/>
        <v>0</v>
      </c>
      <c r="BH168" s="222">
        <f t="shared" si="28"/>
        <v>0</v>
      </c>
      <c r="BI168" s="131" t="s">
        <v>9</v>
      </c>
      <c r="BJ168" s="222">
        <f t="shared" si="29"/>
        <v>0</v>
      </c>
      <c r="BK168" s="131" t="s">
        <v>281</v>
      </c>
      <c r="BL168" s="131" t="s">
        <v>1531</v>
      </c>
    </row>
    <row r="169" spans="1:64" s="147" customFormat="1" ht="27" x14ac:dyDescent="0.3">
      <c r="A169" s="639"/>
      <c r="B169" s="640"/>
      <c r="C169" s="728">
        <v>42</v>
      </c>
      <c r="D169" s="728" t="s">
        <v>195</v>
      </c>
      <c r="E169" s="729" t="s">
        <v>1532</v>
      </c>
      <c r="F169" s="1038" t="s">
        <v>1533</v>
      </c>
      <c r="G169" s="1039"/>
      <c r="H169" s="1039"/>
      <c r="I169" s="1039"/>
      <c r="J169" s="730" t="s">
        <v>212</v>
      </c>
      <c r="K169" s="731">
        <v>1.4E-2</v>
      </c>
      <c r="L169" s="1040"/>
      <c r="M169" s="1030"/>
      <c r="N169" s="1040">
        <f t="shared" si="20"/>
        <v>0</v>
      </c>
      <c r="O169" s="1030"/>
      <c r="P169" s="1030"/>
      <c r="Q169" s="1030"/>
      <c r="R169" s="732" t="s">
        <v>1406</v>
      </c>
      <c r="S169" s="219" t="s">
        <v>3</v>
      </c>
      <c r="T169" s="153" t="s">
        <v>48</v>
      </c>
      <c r="U169" s="220">
        <v>1.355</v>
      </c>
      <c r="V169" s="220">
        <f t="shared" si="21"/>
        <v>1.8970000000000001E-2</v>
      </c>
      <c r="W169" s="220">
        <v>0</v>
      </c>
      <c r="X169" s="220">
        <f t="shared" si="22"/>
        <v>0</v>
      </c>
      <c r="Y169" s="220">
        <v>0</v>
      </c>
      <c r="Z169" s="221">
        <f t="shared" si="23"/>
        <v>0</v>
      </c>
      <c r="AQ169" s="131" t="s">
        <v>281</v>
      </c>
      <c r="AS169" s="131" t="s">
        <v>195</v>
      </c>
      <c r="AT169" s="131" t="s">
        <v>84</v>
      </c>
      <c r="AX169" s="131" t="s">
        <v>193</v>
      </c>
      <c r="BD169" s="222">
        <f t="shared" si="24"/>
        <v>0</v>
      </c>
      <c r="BE169" s="222">
        <f t="shared" si="25"/>
        <v>0</v>
      </c>
      <c r="BF169" s="222">
        <f t="shared" si="26"/>
        <v>0</v>
      </c>
      <c r="BG169" s="222">
        <f t="shared" si="27"/>
        <v>0</v>
      </c>
      <c r="BH169" s="222">
        <f t="shared" si="28"/>
        <v>0</v>
      </c>
      <c r="BI169" s="131" t="s">
        <v>9</v>
      </c>
      <c r="BJ169" s="222">
        <f t="shared" si="29"/>
        <v>0</v>
      </c>
      <c r="BK169" s="131" t="s">
        <v>281</v>
      </c>
      <c r="BL169" s="131" t="s">
        <v>1534</v>
      </c>
    </row>
    <row r="170" spans="1:64" s="215" customFormat="1" ht="15" x14ac:dyDescent="0.3">
      <c r="A170" s="720"/>
      <c r="B170" s="721"/>
      <c r="C170" s="722"/>
      <c r="D170" s="727" t="s">
        <v>1398</v>
      </c>
      <c r="E170" s="727"/>
      <c r="F170" s="727"/>
      <c r="G170" s="727"/>
      <c r="H170" s="727"/>
      <c r="I170" s="727"/>
      <c r="J170" s="727"/>
      <c r="K170" s="727"/>
      <c r="L170" s="743"/>
      <c r="M170" s="743"/>
      <c r="N170" s="1041">
        <f>BJ170</f>
        <v>0</v>
      </c>
      <c r="O170" s="1042"/>
      <c r="P170" s="1042"/>
      <c r="Q170" s="1042"/>
      <c r="R170" s="724"/>
      <c r="S170" s="212"/>
      <c r="T170" s="212"/>
      <c r="U170" s="212"/>
      <c r="V170" s="213">
        <f>SUM(V171:V179)</f>
        <v>16.393836</v>
      </c>
      <c r="W170" s="212"/>
      <c r="X170" s="213">
        <f>SUM(X171:X179)</f>
        <v>0.1956</v>
      </c>
      <c r="Y170" s="212"/>
      <c r="Z170" s="214">
        <f>SUM(Z171:Z179)</f>
        <v>0</v>
      </c>
      <c r="AQ170" s="216" t="s">
        <v>84</v>
      </c>
      <c r="AS170" s="217" t="s">
        <v>76</v>
      </c>
      <c r="AT170" s="217" t="s">
        <v>9</v>
      </c>
      <c r="AX170" s="216" t="s">
        <v>193</v>
      </c>
      <c r="BJ170" s="218">
        <f>SUM(BJ171:BJ179)</f>
        <v>0</v>
      </c>
    </row>
    <row r="171" spans="1:64" s="147" customFormat="1" ht="51" customHeight="1" x14ac:dyDescent="0.3">
      <c r="A171" s="639"/>
      <c r="B171" s="640"/>
      <c r="C171" s="728">
        <v>43</v>
      </c>
      <c r="D171" s="728" t="s">
        <v>195</v>
      </c>
      <c r="E171" s="729" t="s">
        <v>1535</v>
      </c>
      <c r="F171" s="1038" t="s">
        <v>1536</v>
      </c>
      <c r="G171" s="1039"/>
      <c r="H171" s="1039"/>
      <c r="I171" s="1039"/>
      <c r="J171" s="730" t="s">
        <v>239</v>
      </c>
      <c r="K171" s="731">
        <v>10</v>
      </c>
      <c r="L171" s="1040"/>
      <c r="M171" s="1030"/>
      <c r="N171" s="1040">
        <f>ROUND(L171*K171,2)</f>
        <v>0</v>
      </c>
      <c r="O171" s="1030"/>
      <c r="P171" s="1030"/>
      <c r="Q171" s="1030"/>
      <c r="R171" s="732" t="s">
        <v>1406</v>
      </c>
      <c r="S171" s="219" t="s">
        <v>3</v>
      </c>
      <c r="T171" s="153" t="s">
        <v>48</v>
      </c>
      <c r="U171" s="220">
        <v>0.26800000000000002</v>
      </c>
      <c r="V171" s="220">
        <f>U171*K171</f>
        <v>2.68</v>
      </c>
      <c r="W171" s="220">
        <v>0</v>
      </c>
      <c r="X171" s="220">
        <f>W171*K171</f>
        <v>0</v>
      </c>
      <c r="Y171" s="220">
        <v>0</v>
      </c>
      <c r="Z171" s="221">
        <f>Y171*K171</f>
        <v>0</v>
      </c>
      <c r="AQ171" s="131" t="s">
        <v>281</v>
      </c>
      <c r="AS171" s="131" t="s">
        <v>195</v>
      </c>
      <c r="AT171" s="131" t="s">
        <v>84</v>
      </c>
      <c r="AX171" s="131" t="s">
        <v>193</v>
      </c>
      <c r="BD171" s="222">
        <f>IF(T171="základní",N171,0)</f>
        <v>0</v>
      </c>
      <c r="BE171" s="222">
        <f>IF(T171="snížená",N171,0)</f>
        <v>0</v>
      </c>
      <c r="BF171" s="222">
        <f>IF(T171="zákl. přenesená",N171,0)</f>
        <v>0</v>
      </c>
      <c r="BG171" s="222">
        <f>IF(T171="sníž. přenesená",N171,0)</f>
        <v>0</v>
      </c>
      <c r="BH171" s="222">
        <f>IF(T171="nulová",N171,0)</f>
        <v>0</v>
      </c>
      <c r="BI171" s="131" t="s">
        <v>9</v>
      </c>
      <c r="BJ171" s="222">
        <f>ROUND(L171*K171,2)</f>
        <v>0</v>
      </c>
      <c r="BK171" s="131" t="s">
        <v>281</v>
      </c>
      <c r="BL171" s="131" t="s">
        <v>1537</v>
      </c>
    </row>
    <row r="172" spans="1:64" s="147" customFormat="1" ht="27" x14ac:dyDescent="0.3">
      <c r="A172" s="639"/>
      <c r="B172" s="640"/>
      <c r="C172" s="728">
        <v>44</v>
      </c>
      <c r="D172" s="728" t="s">
        <v>195</v>
      </c>
      <c r="E172" s="729" t="s">
        <v>1538</v>
      </c>
      <c r="F172" s="1038" t="s">
        <v>1539</v>
      </c>
      <c r="G172" s="1039"/>
      <c r="H172" s="1039"/>
      <c r="I172" s="1039"/>
      <c r="J172" s="730" t="s">
        <v>239</v>
      </c>
      <c r="K172" s="731">
        <v>10</v>
      </c>
      <c r="L172" s="1040"/>
      <c r="M172" s="1030"/>
      <c r="N172" s="1040">
        <f>ROUND(L172*K172,2)</f>
        <v>0</v>
      </c>
      <c r="O172" s="1030"/>
      <c r="P172" s="1030"/>
      <c r="Q172" s="1030"/>
      <c r="R172" s="732" t="s">
        <v>1406</v>
      </c>
      <c r="S172" s="219" t="s">
        <v>3</v>
      </c>
      <c r="T172" s="153" t="s">
        <v>48</v>
      </c>
      <c r="U172" s="220">
        <v>0.92900000000000005</v>
      </c>
      <c r="V172" s="220">
        <f>U172*K172</f>
        <v>9.2900000000000009</v>
      </c>
      <c r="W172" s="220">
        <v>0</v>
      </c>
      <c r="X172" s="220">
        <f>W172*K172</f>
        <v>0</v>
      </c>
      <c r="Y172" s="220">
        <v>0</v>
      </c>
      <c r="Z172" s="221">
        <f>Y172*K172</f>
        <v>0</v>
      </c>
      <c r="AQ172" s="131" t="s">
        <v>281</v>
      </c>
      <c r="AS172" s="131" t="s">
        <v>195</v>
      </c>
      <c r="AT172" s="131" t="s">
        <v>84</v>
      </c>
      <c r="AX172" s="131" t="s">
        <v>193</v>
      </c>
      <c r="BD172" s="222">
        <f>IF(T172="základní",N172,0)</f>
        <v>0</v>
      </c>
      <c r="BE172" s="222">
        <f>IF(T172="snížená",N172,0)</f>
        <v>0</v>
      </c>
      <c r="BF172" s="222">
        <f>IF(T172="zákl. přenesená",N172,0)</f>
        <v>0</v>
      </c>
      <c r="BG172" s="222">
        <f>IF(T172="sníž. přenesená",N172,0)</f>
        <v>0</v>
      </c>
      <c r="BH172" s="222">
        <f>IF(T172="nulová",N172,0)</f>
        <v>0</v>
      </c>
      <c r="BI172" s="131" t="s">
        <v>9</v>
      </c>
      <c r="BJ172" s="222">
        <f>ROUND(L172*K172,2)</f>
        <v>0</v>
      </c>
      <c r="BK172" s="131" t="s">
        <v>281</v>
      </c>
      <c r="BL172" s="131" t="s">
        <v>1540</v>
      </c>
    </row>
    <row r="173" spans="1:64" s="226" customFormat="1" x14ac:dyDescent="0.3">
      <c r="A173" s="733"/>
      <c r="B173" s="734"/>
      <c r="C173" s="735"/>
      <c r="D173" s="735"/>
      <c r="E173" s="736" t="s">
        <v>3</v>
      </c>
      <c r="F173" s="1024" t="s">
        <v>1541</v>
      </c>
      <c r="G173" s="1025"/>
      <c r="H173" s="1025"/>
      <c r="I173" s="1025"/>
      <c r="J173" s="735"/>
      <c r="K173" s="737">
        <v>10</v>
      </c>
      <c r="L173" s="742"/>
      <c r="M173" s="742"/>
      <c r="N173" s="742"/>
      <c r="O173" s="742"/>
      <c r="P173" s="742"/>
      <c r="Q173" s="742"/>
      <c r="R173" s="738"/>
      <c r="S173" s="224"/>
      <c r="T173" s="224"/>
      <c r="U173" s="224"/>
      <c r="V173" s="224"/>
      <c r="W173" s="224"/>
      <c r="X173" s="224"/>
      <c r="Y173" s="224"/>
      <c r="Z173" s="225"/>
      <c r="AS173" s="227" t="s">
        <v>202</v>
      </c>
      <c r="AT173" s="227" t="s">
        <v>84</v>
      </c>
      <c r="AU173" s="226" t="s">
        <v>84</v>
      </c>
      <c r="AV173" s="226" t="s">
        <v>41</v>
      </c>
      <c r="AW173" s="226" t="s">
        <v>9</v>
      </c>
      <c r="AX173" s="227" t="s">
        <v>193</v>
      </c>
    </row>
    <row r="174" spans="1:64" s="147" customFormat="1" ht="63.75" customHeight="1" x14ac:dyDescent="0.3">
      <c r="A174" s="639"/>
      <c r="B174" s="640"/>
      <c r="C174" s="725">
        <v>45</v>
      </c>
      <c r="D174" s="725" t="s">
        <v>321</v>
      </c>
      <c r="E174" s="726" t="s">
        <v>1542</v>
      </c>
      <c r="F174" s="1026" t="s">
        <v>1543</v>
      </c>
      <c r="G174" s="1027"/>
      <c r="H174" s="1027"/>
      <c r="I174" s="1027"/>
      <c r="J174" s="739" t="s">
        <v>239</v>
      </c>
      <c r="K174" s="740">
        <v>8</v>
      </c>
      <c r="L174" s="1028"/>
      <c r="M174" s="1029"/>
      <c r="N174" s="1028">
        <f t="shared" ref="N174:N179" si="30">ROUND(L174*K174,2)</f>
        <v>0</v>
      </c>
      <c r="O174" s="1030"/>
      <c r="P174" s="1030"/>
      <c r="Q174" s="1030"/>
      <c r="R174" s="741" t="s">
        <v>1443</v>
      </c>
      <c r="S174" s="219" t="s">
        <v>3</v>
      </c>
      <c r="T174" s="153" t="s">
        <v>48</v>
      </c>
      <c r="U174" s="220">
        <v>0</v>
      </c>
      <c r="V174" s="220">
        <f t="shared" ref="V174:V179" si="31">U174*K174</f>
        <v>0</v>
      </c>
      <c r="W174" s="220">
        <v>1.9560000000000001E-2</v>
      </c>
      <c r="X174" s="220">
        <f t="shared" ref="X174:X179" si="32">W174*K174</f>
        <v>0.15648000000000001</v>
      </c>
      <c r="Y174" s="220">
        <v>0</v>
      </c>
      <c r="Z174" s="221">
        <f t="shared" ref="Z174:Z179" si="33">Y174*K174</f>
        <v>0</v>
      </c>
      <c r="AQ174" s="131" t="s">
        <v>373</v>
      </c>
      <c r="AS174" s="131" t="s">
        <v>321</v>
      </c>
      <c r="AT174" s="131" t="s">
        <v>84</v>
      </c>
      <c r="AX174" s="131" t="s">
        <v>193</v>
      </c>
      <c r="BD174" s="222">
        <f t="shared" ref="BD174:BD179" si="34">IF(T174="základní",N174,0)</f>
        <v>0</v>
      </c>
      <c r="BE174" s="222">
        <f t="shared" ref="BE174:BE179" si="35">IF(T174="snížená",N174,0)</f>
        <v>0</v>
      </c>
      <c r="BF174" s="222">
        <f t="shared" ref="BF174:BF179" si="36">IF(T174="zákl. přenesená",N174,0)</f>
        <v>0</v>
      </c>
      <c r="BG174" s="222">
        <f t="shared" ref="BG174:BG179" si="37">IF(T174="sníž. přenesená",N174,0)</f>
        <v>0</v>
      </c>
      <c r="BH174" s="222">
        <f t="shared" ref="BH174:BH179" si="38">IF(T174="nulová",N174,0)</f>
        <v>0</v>
      </c>
      <c r="BI174" s="131" t="s">
        <v>9</v>
      </c>
      <c r="BJ174" s="222">
        <f t="shared" ref="BJ174:BJ179" si="39">ROUND(L174*K174,2)</f>
        <v>0</v>
      </c>
      <c r="BK174" s="131" t="s">
        <v>281</v>
      </c>
      <c r="BL174" s="131" t="s">
        <v>1544</v>
      </c>
    </row>
    <row r="175" spans="1:64" s="147" customFormat="1" ht="63.75" customHeight="1" x14ac:dyDescent="0.3">
      <c r="A175" s="639"/>
      <c r="B175" s="640"/>
      <c r="C175" s="725">
        <v>46</v>
      </c>
      <c r="D175" s="725" t="s">
        <v>321</v>
      </c>
      <c r="E175" s="726" t="s">
        <v>1545</v>
      </c>
      <c r="F175" s="1026" t="s">
        <v>1546</v>
      </c>
      <c r="G175" s="1027"/>
      <c r="H175" s="1027"/>
      <c r="I175" s="1027"/>
      <c r="J175" s="739" t="s">
        <v>239</v>
      </c>
      <c r="K175" s="740">
        <v>2</v>
      </c>
      <c r="L175" s="1028"/>
      <c r="M175" s="1029"/>
      <c r="N175" s="1028">
        <f t="shared" si="30"/>
        <v>0</v>
      </c>
      <c r="O175" s="1030"/>
      <c r="P175" s="1030"/>
      <c r="Q175" s="1030"/>
      <c r="R175" s="741" t="s">
        <v>1443</v>
      </c>
      <c r="S175" s="219" t="s">
        <v>3</v>
      </c>
      <c r="T175" s="153" t="s">
        <v>48</v>
      </c>
      <c r="U175" s="220">
        <v>0</v>
      </c>
      <c r="V175" s="220">
        <f t="shared" si="31"/>
        <v>0</v>
      </c>
      <c r="W175" s="220">
        <v>1.9560000000000001E-2</v>
      </c>
      <c r="X175" s="220">
        <f t="shared" si="32"/>
        <v>3.9120000000000002E-2</v>
      </c>
      <c r="Y175" s="220">
        <v>0</v>
      </c>
      <c r="Z175" s="221">
        <f t="shared" si="33"/>
        <v>0</v>
      </c>
      <c r="AQ175" s="131" t="s">
        <v>373</v>
      </c>
      <c r="AS175" s="131" t="s">
        <v>321</v>
      </c>
      <c r="AT175" s="131" t="s">
        <v>84</v>
      </c>
      <c r="AX175" s="131" t="s">
        <v>193</v>
      </c>
      <c r="BD175" s="222">
        <f t="shared" si="34"/>
        <v>0</v>
      </c>
      <c r="BE175" s="222">
        <f t="shared" si="35"/>
        <v>0</v>
      </c>
      <c r="BF175" s="222">
        <f t="shared" si="36"/>
        <v>0</v>
      </c>
      <c r="BG175" s="222">
        <f t="shared" si="37"/>
        <v>0</v>
      </c>
      <c r="BH175" s="222">
        <f t="shared" si="38"/>
        <v>0</v>
      </c>
      <c r="BI175" s="131" t="s">
        <v>9</v>
      </c>
      <c r="BJ175" s="222">
        <f t="shared" si="39"/>
        <v>0</v>
      </c>
      <c r="BK175" s="131" t="s">
        <v>281</v>
      </c>
      <c r="BL175" s="131" t="s">
        <v>1547</v>
      </c>
    </row>
    <row r="176" spans="1:64" s="147" customFormat="1" ht="27" x14ac:dyDescent="0.3">
      <c r="A176" s="639"/>
      <c r="B176" s="640"/>
      <c r="C176" s="728">
        <v>47</v>
      </c>
      <c r="D176" s="728" t="s">
        <v>195</v>
      </c>
      <c r="E176" s="729" t="s">
        <v>1548</v>
      </c>
      <c r="F176" s="1038" t="s">
        <v>1549</v>
      </c>
      <c r="G176" s="1039"/>
      <c r="H176" s="1039"/>
      <c r="I176" s="1039"/>
      <c r="J176" s="730" t="s">
        <v>239</v>
      </c>
      <c r="K176" s="731">
        <v>10</v>
      </c>
      <c r="L176" s="1040"/>
      <c r="M176" s="1030"/>
      <c r="N176" s="1040">
        <f t="shared" si="30"/>
        <v>0</v>
      </c>
      <c r="O176" s="1030"/>
      <c r="P176" s="1030"/>
      <c r="Q176" s="1030"/>
      <c r="R176" s="732" t="s">
        <v>1406</v>
      </c>
      <c r="S176" s="219" t="s">
        <v>3</v>
      </c>
      <c r="T176" s="153" t="s">
        <v>48</v>
      </c>
      <c r="U176" s="220">
        <v>6.2E-2</v>
      </c>
      <c r="V176" s="220">
        <f t="shared" si="31"/>
        <v>0.62</v>
      </c>
      <c r="W176" s="220">
        <v>0</v>
      </c>
      <c r="X176" s="220">
        <f t="shared" si="32"/>
        <v>0</v>
      </c>
      <c r="Y176" s="220">
        <v>0</v>
      </c>
      <c r="Z176" s="221">
        <f t="shared" si="33"/>
        <v>0</v>
      </c>
      <c r="AQ176" s="131" t="s">
        <v>281</v>
      </c>
      <c r="AS176" s="131" t="s">
        <v>195</v>
      </c>
      <c r="AT176" s="131" t="s">
        <v>84</v>
      </c>
      <c r="AX176" s="131" t="s">
        <v>193</v>
      </c>
      <c r="BD176" s="222">
        <f t="shared" si="34"/>
        <v>0</v>
      </c>
      <c r="BE176" s="222">
        <f t="shared" si="35"/>
        <v>0</v>
      </c>
      <c r="BF176" s="222">
        <f t="shared" si="36"/>
        <v>0</v>
      </c>
      <c r="BG176" s="222">
        <f t="shared" si="37"/>
        <v>0</v>
      </c>
      <c r="BH176" s="222">
        <f t="shared" si="38"/>
        <v>0</v>
      </c>
      <c r="BI176" s="131" t="s">
        <v>9</v>
      </c>
      <c r="BJ176" s="222">
        <f t="shared" si="39"/>
        <v>0</v>
      </c>
      <c r="BK176" s="131" t="s">
        <v>281</v>
      </c>
      <c r="BL176" s="131" t="s">
        <v>1550</v>
      </c>
    </row>
    <row r="177" spans="1:64" s="147" customFormat="1" ht="27" x14ac:dyDescent="0.3">
      <c r="A177" s="639"/>
      <c r="B177" s="640"/>
      <c r="C177" s="728">
        <v>48</v>
      </c>
      <c r="D177" s="728" t="s">
        <v>195</v>
      </c>
      <c r="E177" s="729" t="s">
        <v>1551</v>
      </c>
      <c r="F177" s="1038" t="s">
        <v>1552</v>
      </c>
      <c r="G177" s="1039"/>
      <c r="H177" s="1039"/>
      <c r="I177" s="1039"/>
      <c r="J177" s="730" t="s">
        <v>254</v>
      </c>
      <c r="K177" s="731">
        <v>100</v>
      </c>
      <c r="L177" s="1040"/>
      <c r="M177" s="1030"/>
      <c r="N177" s="1040">
        <f t="shared" si="30"/>
        <v>0</v>
      </c>
      <c r="O177" s="1030"/>
      <c r="P177" s="1030"/>
      <c r="Q177" s="1030"/>
      <c r="R177" s="732" t="s">
        <v>1406</v>
      </c>
      <c r="S177" s="219" t="s">
        <v>3</v>
      </c>
      <c r="T177" s="153" t="s">
        <v>48</v>
      </c>
      <c r="U177" s="220">
        <v>3.1E-2</v>
      </c>
      <c r="V177" s="220">
        <f t="shared" si="31"/>
        <v>3.1</v>
      </c>
      <c r="W177" s="220">
        <v>0</v>
      </c>
      <c r="X177" s="220">
        <f t="shared" si="32"/>
        <v>0</v>
      </c>
      <c r="Y177" s="220">
        <v>0</v>
      </c>
      <c r="Z177" s="221">
        <f t="shared" si="33"/>
        <v>0</v>
      </c>
      <c r="AQ177" s="131" t="s">
        <v>281</v>
      </c>
      <c r="AS177" s="131" t="s">
        <v>195</v>
      </c>
      <c r="AT177" s="131" t="s">
        <v>84</v>
      </c>
      <c r="AX177" s="131" t="s">
        <v>193</v>
      </c>
      <c r="BD177" s="222">
        <f t="shared" si="34"/>
        <v>0</v>
      </c>
      <c r="BE177" s="222">
        <f t="shared" si="35"/>
        <v>0</v>
      </c>
      <c r="BF177" s="222">
        <f t="shared" si="36"/>
        <v>0</v>
      </c>
      <c r="BG177" s="222">
        <f t="shared" si="37"/>
        <v>0</v>
      </c>
      <c r="BH177" s="222">
        <f t="shared" si="38"/>
        <v>0</v>
      </c>
      <c r="BI177" s="131" t="s">
        <v>9</v>
      </c>
      <c r="BJ177" s="222">
        <f t="shared" si="39"/>
        <v>0</v>
      </c>
      <c r="BK177" s="131" t="s">
        <v>281</v>
      </c>
      <c r="BL177" s="131" t="s">
        <v>1553</v>
      </c>
    </row>
    <row r="178" spans="1:64" s="147" customFormat="1" ht="27" x14ac:dyDescent="0.3">
      <c r="A178" s="639"/>
      <c r="B178" s="640"/>
      <c r="C178" s="728">
        <v>49</v>
      </c>
      <c r="D178" s="728" t="s">
        <v>195</v>
      </c>
      <c r="E178" s="729" t="s">
        <v>1554</v>
      </c>
      <c r="F178" s="1038" t="s">
        <v>1555</v>
      </c>
      <c r="G178" s="1039"/>
      <c r="H178" s="1039"/>
      <c r="I178" s="1039"/>
      <c r="J178" s="730" t="s">
        <v>212</v>
      </c>
      <c r="K178" s="731">
        <v>0.19600000000000001</v>
      </c>
      <c r="L178" s="1040"/>
      <c r="M178" s="1030"/>
      <c r="N178" s="1040">
        <f t="shared" si="30"/>
        <v>0</v>
      </c>
      <c r="O178" s="1030"/>
      <c r="P178" s="1030"/>
      <c r="Q178" s="1030"/>
      <c r="R178" s="732" t="s">
        <v>1406</v>
      </c>
      <c r="S178" s="219" t="s">
        <v>3</v>
      </c>
      <c r="T178" s="153" t="s">
        <v>48</v>
      </c>
      <c r="U178" s="220">
        <v>2.71</v>
      </c>
      <c r="V178" s="220">
        <f t="shared" si="31"/>
        <v>0.53115999999999997</v>
      </c>
      <c r="W178" s="220">
        <v>0</v>
      </c>
      <c r="X178" s="220">
        <f t="shared" si="32"/>
        <v>0</v>
      </c>
      <c r="Y178" s="220">
        <v>0</v>
      </c>
      <c r="Z178" s="221">
        <f t="shared" si="33"/>
        <v>0</v>
      </c>
      <c r="AQ178" s="131" t="s">
        <v>281</v>
      </c>
      <c r="AS178" s="131" t="s">
        <v>195</v>
      </c>
      <c r="AT178" s="131" t="s">
        <v>84</v>
      </c>
      <c r="AX178" s="131" t="s">
        <v>193</v>
      </c>
      <c r="BD178" s="222">
        <f t="shared" si="34"/>
        <v>0</v>
      </c>
      <c r="BE178" s="222">
        <f t="shared" si="35"/>
        <v>0</v>
      </c>
      <c r="BF178" s="222">
        <f t="shared" si="36"/>
        <v>0</v>
      </c>
      <c r="BG178" s="222">
        <f t="shared" si="37"/>
        <v>0</v>
      </c>
      <c r="BH178" s="222">
        <f t="shared" si="38"/>
        <v>0</v>
      </c>
      <c r="BI178" s="131" t="s">
        <v>9</v>
      </c>
      <c r="BJ178" s="222">
        <f t="shared" si="39"/>
        <v>0</v>
      </c>
      <c r="BK178" s="131" t="s">
        <v>281</v>
      </c>
      <c r="BL178" s="131" t="s">
        <v>1556</v>
      </c>
    </row>
    <row r="179" spans="1:64" s="147" customFormat="1" ht="27" x14ac:dyDescent="0.3">
      <c r="A179" s="639"/>
      <c r="B179" s="640"/>
      <c r="C179" s="728">
        <v>50</v>
      </c>
      <c r="D179" s="728" t="s">
        <v>195</v>
      </c>
      <c r="E179" s="729" t="s">
        <v>1557</v>
      </c>
      <c r="F179" s="1038" t="s">
        <v>1558</v>
      </c>
      <c r="G179" s="1039"/>
      <c r="H179" s="1039"/>
      <c r="I179" s="1039"/>
      <c r="J179" s="730" t="s">
        <v>212</v>
      </c>
      <c r="K179" s="731">
        <v>0.19600000000000001</v>
      </c>
      <c r="L179" s="1040"/>
      <c r="M179" s="1030"/>
      <c r="N179" s="1040">
        <f t="shared" si="30"/>
        <v>0</v>
      </c>
      <c r="O179" s="1030"/>
      <c r="P179" s="1030"/>
      <c r="Q179" s="1030"/>
      <c r="R179" s="732" t="s">
        <v>1406</v>
      </c>
      <c r="S179" s="219" t="s">
        <v>3</v>
      </c>
      <c r="T179" s="228" t="s">
        <v>48</v>
      </c>
      <c r="U179" s="229">
        <v>0.88100000000000001</v>
      </c>
      <c r="V179" s="229">
        <f t="shared" si="31"/>
        <v>0.172676</v>
      </c>
      <c r="W179" s="229">
        <v>0</v>
      </c>
      <c r="X179" s="229">
        <f t="shared" si="32"/>
        <v>0</v>
      </c>
      <c r="Y179" s="229">
        <v>0</v>
      </c>
      <c r="Z179" s="230">
        <f t="shared" si="33"/>
        <v>0</v>
      </c>
      <c r="AQ179" s="131" t="s">
        <v>281</v>
      </c>
      <c r="AS179" s="131" t="s">
        <v>195</v>
      </c>
      <c r="AT179" s="131" t="s">
        <v>84</v>
      </c>
      <c r="AX179" s="131" t="s">
        <v>193</v>
      </c>
      <c r="BD179" s="222">
        <f t="shared" si="34"/>
        <v>0</v>
      </c>
      <c r="BE179" s="222">
        <f t="shared" si="35"/>
        <v>0</v>
      </c>
      <c r="BF179" s="222">
        <f t="shared" si="36"/>
        <v>0</v>
      </c>
      <c r="BG179" s="222">
        <f t="shared" si="37"/>
        <v>0</v>
      </c>
      <c r="BH179" s="222">
        <f t="shared" si="38"/>
        <v>0</v>
      </c>
      <c r="BI179" s="131" t="s">
        <v>9</v>
      </c>
      <c r="BJ179" s="222">
        <f t="shared" si="39"/>
        <v>0</v>
      </c>
      <c r="BK179" s="131" t="s">
        <v>281</v>
      </c>
      <c r="BL179" s="131" t="s">
        <v>1559</v>
      </c>
    </row>
    <row r="180" spans="1:64" s="147" customFormat="1" ht="6.95" customHeight="1" x14ac:dyDescent="0.3">
      <c r="A180" s="639"/>
      <c r="B180" s="664"/>
      <c r="C180" s="665"/>
      <c r="D180" s="665"/>
      <c r="E180" s="665"/>
      <c r="F180" s="665"/>
      <c r="G180" s="665"/>
      <c r="H180" s="665"/>
      <c r="I180" s="665"/>
      <c r="J180" s="665"/>
      <c r="K180" s="665"/>
      <c r="L180" s="665"/>
      <c r="M180" s="665"/>
      <c r="N180" s="665"/>
      <c r="O180" s="665"/>
      <c r="P180" s="665"/>
      <c r="Q180" s="665"/>
      <c r="R180" s="702"/>
    </row>
  </sheetData>
  <sheetProtection password="DE3D" sheet="1" objects="1" scenarios="1"/>
  <mergeCells count="223">
    <mergeCell ref="F179:I179"/>
    <mergeCell ref="L179:M179"/>
    <mergeCell ref="N179:Q179"/>
    <mergeCell ref="F177:I177"/>
    <mergeCell ref="L177:M177"/>
    <mergeCell ref="N177:Q177"/>
    <mergeCell ref="F178:I178"/>
    <mergeCell ref="L178:M178"/>
    <mergeCell ref="N178:Q178"/>
    <mergeCell ref="F175:I175"/>
    <mergeCell ref="L175:M175"/>
    <mergeCell ref="N175:Q175"/>
    <mergeCell ref="F176:I176"/>
    <mergeCell ref="L176:M176"/>
    <mergeCell ref="N176:Q176"/>
    <mergeCell ref="F172:I172"/>
    <mergeCell ref="L172:M172"/>
    <mergeCell ref="N172:Q172"/>
    <mergeCell ref="F173:I173"/>
    <mergeCell ref="F174:I174"/>
    <mergeCell ref="L174:M174"/>
    <mergeCell ref="N174:Q174"/>
    <mergeCell ref="F169:I169"/>
    <mergeCell ref="L169:M169"/>
    <mergeCell ref="N169:Q169"/>
    <mergeCell ref="N170:Q170"/>
    <mergeCell ref="F171:I171"/>
    <mergeCell ref="L171:M171"/>
    <mergeCell ref="N171:Q171"/>
    <mergeCell ref="F167:I167"/>
    <mergeCell ref="L167:M167"/>
    <mergeCell ref="N167:Q167"/>
    <mergeCell ref="F168:I168"/>
    <mergeCell ref="L168:M168"/>
    <mergeCell ref="N168:Q168"/>
    <mergeCell ref="F165:I165"/>
    <mergeCell ref="L165:M165"/>
    <mergeCell ref="N165:Q165"/>
    <mergeCell ref="F166:I166"/>
    <mergeCell ref="L166:M166"/>
    <mergeCell ref="N166:Q166"/>
    <mergeCell ref="F163:I163"/>
    <mergeCell ref="L163:M163"/>
    <mergeCell ref="N163:Q163"/>
    <mergeCell ref="F164:I164"/>
    <mergeCell ref="L164:M164"/>
    <mergeCell ref="N164:Q164"/>
    <mergeCell ref="F161:I161"/>
    <mergeCell ref="L161:M161"/>
    <mergeCell ref="N161:Q161"/>
    <mergeCell ref="F162:I162"/>
    <mergeCell ref="L162:M162"/>
    <mergeCell ref="N162:Q162"/>
    <mergeCell ref="F159:I159"/>
    <mergeCell ref="L159:M159"/>
    <mergeCell ref="N159:Q159"/>
    <mergeCell ref="F160:I160"/>
    <mergeCell ref="L160:M160"/>
    <mergeCell ref="N160:Q160"/>
    <mergeCell ref="F157:I157"/>
    <mergeCell ref="L157:M157"/>
    <mergeCell ref="N157:Q157"/>
    <mergeCell ref="F158:I158"/>
    <mergeCell ref="L158:M158"/>
    <mergeCell ref="N158:Q158"/>
    <mergeCell ref="F154:I154"/>
    <mergeCell ref="L154:M154"/>
    <mergeCell ref="N154:Q154"/>
    <mergeCell ref="N155:Q155"/>
    <mergeCell ref="F156:I156"/>
    <mergeCell ref="L156:M156"/>
    <mergeCell ref="N156:Q156"/>
    <mergeCell ref="F152:I152"/>
    <mergeCell ref="L152:M152"/>
    <mergeCell ref="N152:Q152"/>
    <mergeCell ref="F153:I153"/>
    <mergeCell ref="L153:M153"/>
    <mergeCell ref="N153:Q153"/>
    <mergeCell ref="F150:I150"/>
    <mergeCell ref="L150:M150"/>
    <mergeCell ref="N150:Q150"/>
    <mergeCell ref="F151:I151"/>
    <mergeCell ref="L151:M151"/>
    <mergeCell ref="N151:Q151"/>
    <mergeCell ref="F147:I147"/>
    <mergeCell ref="F148:I148"/>
    <mergeCell ref="L148:M148"/>
    <mergeCell ref="N148:Q148"/>
    <mergeCell ref="F149:I149"/>
    <mergeCell ref="L149:M149"/>
    <mergeCell ref="N149:Q149"/>
    <mergeCell ref="F145:I145"/>
    <mergeCell ref="L145:M145"/>
    <mergeCell ref="N145:Q145"/>
    <mergeCell ref="F146:I146"/>
    <mergeCell ref="L146:M146"/>
    <mergeCell ref="N146:Q146"/>
    <mergeCell ref="F142:I142"/>
    <mergeCell ref="F143:I143"/>
    <mergeCell ref="L143:M143"/>
    <mergeCell ref="N143:Q143"/>
    <mergeCell ref="F144:I144"/>
    <mergeCell ref="L144:M144"/>
    <mergeCell ref="N144:Q144"/>
    <mergeCell ref="F140:I140"/>
    <mergeCell ref="L140:M140"/>
    <mergeCell ref="N140:Q140"/>
    <mergeCell ref="F141:I141"/>
    <mergeCell ref="L141:M141"/>
    <mergeCell ref="N141:Q141"/>
    <mergeCell ref="N137:Q137"/>
    <mergeCell ref="F138:I138"/>
    <mergeCell ref="L138:M138"/>
    <mergeCell ref="N138:Q138"/>
    <mergeCell ref="F139:I139"/>
    <mergeCell ref="L139:M139"/>
    <mergeCell ref="N139:Q139"/>
    <mergeCell ref="F135:I135"/>
    <mergeCell ref="L135:M135"/>
    <mergeCell ref="N135:Q135"/>
    <mergeCell ref="F136:I136"/>
    <mergeCell ref="L136:M136"/>
    <mergeCell ref="N136:Q136"/>
    <mergeCell ref="N132:Q132"/>
    <mergeCell ref="F133:I133"/>
    <mergeCell ref="L133:M133"/>
    <mergeCell ref="N133:Q133"/>
    <mergeCell ref="F134:I134"/>
    <mergeCell ref="L134:M134"/>
    <mergeCell ref="N134:Q134"/>
    <mergeCell ref="F130:I130"/>
    <mergeCell ref="L130:M130"/>
    <mergeCell ref="N130:Q130"/>
    <mergeCell ref="F131:I131"/>
    <mergeCell ref="L131:M131"/>
    <mergeCell ref="N131:Q131"/>
    <mergeCell ref="F128:I128"/>
    <mergeCell ref="L128:M128"/>
    <mergeCell ref="N128:Q128"/>
    <mergeCell ref="F129:I129"/>
    <mergeCell ref="L129:M129"/>
    <mergeCell ref="N129:Q129"/>
    <mergeCell ref="F126:I126"/>
    <mergeCell ref="L126:M126"/>
    <mergeCell ref="N126:Q126"/>
    <mergeCell ref="F127:I127"/>
    <mergeCell ref="L127:M127"/>
    <mergeCell ref="N127:Q127"/>
    <mergeCell ref="F123:I123"/>
    <mergeCell ref="F124:I124"/>
    <mergeCell ref="L124:M124"/>
    <mergeCell ref="N124:Q124"/>
    <mergeCell ref="F125:I125"/>
    <mergeCell ref="L125:M125"/>
    <mergeCell ref="N125:Q125"/>
    <mergeCell ref="N119:Q119"/>
    <mergeCell ref="F120:R120"/>
    <mergeCell ref="N121:Q121"/>
    <mergeCell ref="F122:I122"/>
    <mergeCell ref="L122:M122"/>
    <mergeCell ref="N122:Q122"/>
    <mergeCell ref="M114:Q114"/>
    <mergeCell ref="M115:Q115"/>
    <mergeCell ref="F117:I117"/>
    <mergeCell ref="L117:M117"/>
    <mergeCell ref="N117:Q117"/>
    <mergeCell ref="N118:Q118"/>
    <mergeCell ref="N99:Q99"/>
    <mergeCell ref="L101:Q101"/>
    <mergeCell ref="C107:Q107"/>
    <mergeCell ref="F109:P109"/>
    <mergeCell ref="F110:P110"/>
    <mergeCell ref="M112:P112"/>
    <mergeCell ref="N94:Q94"/>
    <mergeCell ref="N96:Q96"/>
    <mergeCell ref="D97:H97"/>
    <mergeCell ref="N97:Q97"/>
    <mergeCell ref="D98:H98"/>
    <mergeCell ref="N98:Q98"/>
    <mergeCell ref="N88:Q88"/>
    <mergeCell ref="N89:Q89"/>
    <mergeCell ref="N90:Q90"/>
    <mergeCell ref="N91:Q91"/>
    <mergeCell ref="N92:Q92"/>
    <mergeCell ref="N93:Q93"/>
    <mergeCell ref="F78:P78"/>
    <mergeCell ref="F79:P79"/>
    <mergeCell ref="M81:P81"/>
    <mergeCell ref="M83:Q83"/>
    <mergeCell ref="M84:Q84"/>
    <mergeCell ref="C86:G86"/>
    <mergeCell ref="N86:Q86"/>
    <mergeCell ref="H35:J35"/>
    <mergeCell ref="M35:P35"/>
    <mergeCell ref="H36:J36"/>
    <mergeCell ref="M36:P36"/>
    <mergeCell ref="L38:P38"/>
    <mergeCell ref="C76:Q76"/>
    <mergeCell ref="M30:P30"/>
    <mergeCell ref="H32:J32"/>
    <mergeCell ref="M32:P32"/>
    <mergeCell ref="H33:J33"/>
    <mergeCell ref="M33:P33"/>
    <mergeCell ref="H34:J34"/>
    <mergeCell ref="M34:P34"/>
    <mergeCell ref="O18:P18"/>
    <mergeCell ref="O20:P20"/>
    <mergeCell ref="O21:P21"/>
    <mergeCell ref="E24:L24"/>
    <mergeCell ref="M27:P27"/>
    <mergeCell ref="M28:P28"/>
    <mergeCell ref="O9:P9"/>
    <mergeCell ref="O11:P11"/>
    <mergeCell ref="O12:P12"/>
    <mergeCell ref="O14:P14"/>
    <mergeCell ref="O15:P15"/>
    <mergeCell ref="O17:P17"/>
    <mergeCell ref="H1:K1"/>
    <mergeCell ref="C2:Q2"/>
    <mergeCell ref="S2:AB2"/>
    <mergeCell ref="C4:Q4"/>
    <mergeCell ref="F6:P6"/>
    <mergeCell ref="F7:P7"/>
  </mergeCells>
  <hyperlinks>
    <hyperlink ref="F1:G1" location="C2" tooltip="Krycí list rozpočtu" display="1) Krycí list rozpočtu"/>
    <hyperlink ref="H1:K1" location="C86" tooltip="Rekapitulace rozpočtu" display="2) Rekapitulace rozpočtu"/>
    <hyperlink ref="L1" location="C117" tooltip="Rozpočet" display="3) Rozpočet"/>
    <hyperlink ref="S1" location="'Rekapitulace stavby'!C2" tooltip="Rekapitulace stavby" display="Rekapitulace stavby"/>
  </hyperlinks>
  <pageMargins left="0.59055118110236227" right="0.59055118110236227" top="0.51181102362204722" bottom="0.47244094488188981" header="0" footer="0"/>
  <pageSetup paperSize="9" scale="88" fitToHeight="100" orientation="portrait" blackAndWhite="1" errors="blank"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CM54"/>
  <sheetViews>
    <sheetView showGridLines="0" view="pageBreakPreview" zoomScale="85" zoomScaleSheetLayoutView="85" workbookViewId="0">
      <pane ySplit="1" topLeftCell="A2" activePane="bottomLeft" state="frozen"/>
      <selection pane="bottomLeft" activeCell="E11" sqref="E11"/>
    </sheetView>
  </sheetViews>
  <sheetFormatPr defaultRowHeight="13.5" x14ac:dyDescent="0.3"/>
  <cols>
    <col min="1" max="1" width="8.33203125" style="129" customWidth="1"/>
    <col min="2" max="2" width="1.6640625" style="129" customWidth="1"/>
    <col min="3" max="3" width="4.1640625" style="129" customWidth="1"/>
    <col min="4" max="33" width="2.6640625" style="129" customWidth="1"/>
    <col min="34" max="34" width="3.33203125" style="129" customWidth="1"/>
    <col min="35" max="35" width="31.6640625" style="129" customWidth="1"/>
    <col min="36" max="37" width="2.5" style="129" customWidth="1"/>
    <col min="38" max="38" width="8.33203125" style="129" customWidth="1"/>
    <col min="39" max="39" width="3.33203125" style="129" customWidth="1"/>
    <col min="40" max="40" width="13.33203125" style="129" customWidth="1"/>
    <col min="41" max="41" width="7.5" style="129" customWidth="1"/>
    <col min="42" max="42" width="4.1640625" style="129" customWidth="1"/>
    <col min="43" max="43" width="15.6640625" style="129" customWidth="1"/>
    <col min="44" max="44" width="13.6640625" style="129" customWidth="1"/>
    <col min="45" max="47" width="25.83203125" style="129" hidden="1" customWidth="1"/>
    <col min="48" max="52" width="21.6640625" style="129" hidden="1" customWidth="1"/>
    <col min="53" max="53" width="19.1640625" style="129" hidden="1" customWidth="1"/>
    <col min="54" max="54" width="25" style="129" hidden="1" customWidth="1"/>
    <col min="55" max="56" width="19.1640625" style="129" hidden="1" customWidth="1"/>
    <col min="57" max="57" width="66.5" style="129" customWidth="1"/>
    <col min="58" max="70" width="9.33203125" style="129"/>
    <col min="71" max="91" width="9.33203125" style="129" hidden="1" customWidth="1"/>
    <col min="92" max="256" width="9.33203125" style="129"/>
    <col min="257" max="257" width="8.33203125" style="129" customWidth="1"/>
    <col min="258" max="258" width="1.6640625" style="129" customWidth="1"/>
    <col min="259" max="259" width="4.1640625" style="129" customWidth="1"/>
    <col min="260" max="289" width="2.6640625" style="129" customWidth="1"/>
    <col min="290" max="290" width="3.33203125" style="129" customWidth="1"/>
    <col min="291" max="291" width="31.6640625" style="129" customWidth="1"/>
    <col min="292" max="293" width="2.5" style="129" customWidth="1"/>
    <col min="294" max="294" width="8.33203125" style="129" customWidth="1"/>
    <col min="295" max="295" width="3.33203125" style="129" customWidth="1"/>
    <col min="296" max="296" width="13.33203125" style="129" customWidth="1"/>
    <col min="297" max="297" width="7.5" style="129" customWidth="1"/>
    <col min="298" max="298" width="4.1640625" style="129" customWidth="1"/>
    <col min="299" max="299" width="15.6640625" style="129" customWidth="1"/>
    <col min="300" max="300" width="13.6640625" style="129" customWidth="1"/>
    <col min="301" max="312" width="0" style="129" hidden="1" customWidth="1"/>
    <col min="313" max="313" width="66.5" style="129" customWidth="1"/>
    <col min="314" max="326" width="9.33203125" style="129"/>
    <col min="327" max="347" width="0" style="129" hidden="1" customWidth="1"/>
    <col min="348" max="512" width="9.33203125" style="129"/>
    <col min="513" max="513" width="8.33203125" style="129" customWidth="1"/>
    <col min="514" max="514" width="1.6640625" style="129" customWidth="1"/>
    <col min="515" max="515" width="4.1640625" style="129" customWidth="1"/>
    <col min="516" max="545" width="2.6640625" style="129" customWidth="1"/>
    <col min="546" max="546" width="3.33203125" style="129" customWidth="1"/>
    <col min="547" max="547" width="31.6640625" style="129" customWidth="1"/>
    <col min="548" max="549" width="2.5" style="129" customWidth="1"/>
    <col min="550" max="550" width="8.33203125" style="129" customWidth="1"/>
    <col min="551" max="551" width="3.33203125" style="129" customWidth="1"/>
    <col min="552" max="552" width="13.33203125" style="129" customWidth="1"/>
    <col min="553" max="553" width="7.5" style="129" customWidth="1"/>
    <col min="554" max="554" width="4.1640625" style="129" customWidth="1"/>
    <col min="555" max="555" width="15.6640625" style="129" customWidth="1"/>
    <col min="556" max="556" width="13.6640625" style="129" customWidth="1"/>
    <col min="557" max="568" width="0" style="129" hidden="1" customWidth="1"/>
    <col min="569" max="569" width="66.5" style="129" customWidth="1"/>
    <col min="570" max="582" width="9.33203125" style="129"/>
    <col min="583" max="603" width="0" style="129" hidden="1" customWidth="1"/>
    <col min="604" max="768" width="9.33203125" style="129"/>
    <col min="769" max="769" width="8.33203125" style="129" customWidth="1"/>
    <col min="770" max="770" width="1.6640625" style="129" customWidth="1"/>
    <col min="771" max="771" width="4.1640625" style="129" customWidth="1"/>
    <col min="772" max="801" width="2.6640625" style="129" customWidth="1"/>
    <col min="802" max="802" width="3.33203125" style="129" customWidth="1"/>
    <col min="803" max="803" width="31.6640625" style="129" customWidth="1"/>
    <col min="804" max="805" width="2.5" style="129" customWidth="1"/>
    <col min="806" max="806" width="8.33203125" style="129" customWidth="1"/>
    <col min="807" max="807" width="3.33203125" style="129" customWidth="1"/>
    <col min="808" max="808" width="13.33203125" style="129" customWidth="1"/>
    <col min="809" max="809" width="7.5" style="129" customWidth="1"/>
    <col min="810" max="810" width="4.1640625" style="129" customWidth="1"/>
    <col min="811" max="811" width="15.6640625" style="129" customWidth="1"/>
    <col min="812" max="812" width="13.6640625" style="129" customWidth="1"/>
    <col min="813" max="824" width="0" style="129" hidden="1" customWidth="1"/>
    <col min="825" max="825" width="66.5" style="129" customWidth="1"/>
    <col min="826" max="838" width="9.33203125" style="129"/>
    <col min="839" max="859" width="0" style="129" hidden="1" customWidth="1"/>
    <col min="860" max="1024" width="9.33203125" style="129"/>
    <col min="1025" max="1025" width="8.33203125" style="129" customWidth="1"/>
    <col min="1026" max="1026" width="1.6640625" style="129" customWidth="1"/>
    <col min="1027" max="1027" width="4.1640625" style="129" customWidth="1"/>
    <col min="1028" max="1057" width="2.6640625" style="129" customWidth="1"/>
    <col min="1058" max="1058" width="3.33203125" style="129" customWidth="1"/>
    <col min="1059" max="1059" width="31.6640625" style="129" customWidth="1"/>
    <col min="1060" max="1061" width="2.5" style="129" customWidth="1"/>
    <col min="1062" max="1062" width="8.33203125" style="129" customWidth="1"/>
    <col min="1063" max="1063" width="3.33203125" style="129" customWidth="1"/>
    <col min="1064" max="1064" width="13.33203125" style="129" customWidth="1"/>
    <col min="1065" max="1065" width="7.5" style="129" customWidth="1"/>
    <col min="1066" max="1066" width="4.1640625" style="129" customWidth="1"/>
    <col min="1067" max="1067" width="15.6640625" style="129" customWidth="1"/>
    <col min="1068" max="1068" width="13.6640625" style="129" customWidth="1"/>
    <col min="1069" max="1080" width="0" style="129" hidden="1" customWidth="1"/>
    <col min="1081" max="1081" width="66.5" style="129" customWidth="1"/>
    <col min="1082" max="1094" width="9.33203125" style="129"/>
    <col min="1095" max="1115" width="0" style="129" hidden="1" customWidth="1"/>
    <col min="1116" max="1280" width="9.33203125" style="129"/>
    <col min="1281" max="1281" width="8.33203125" style="129" customWidth="1"/>
    <col min="1282" max="1282" width="1.6640625" style="129" customWidth="1"/>
    <col min="1283" max="1283" width="4.1640625" style="129" customWidth="1"/>
    <col min="1284" max="1313" width="2.6640625" style="129" customWidth="1"/>
    <col min="1314" max="1314" width="3.33203125" style="129" customWidth="1"/>
    <col min="1315" max="1315" width="31.6640625" style="129" customWidth="1"/>
    <col min="1316" max="1317" width="2.5" style="129" customWidth="1"/>
    <col min="1318" max="1318" width="8.33203125" style="129" customWidth="1"/>
    <col min="1319" max="1319" width="3.33203125" style="129" customWidth="1"/>
    <col min="1320" max="1320" width="13.33203125" style="129" customWidth="1"/>
    <col min="1321" max="1321" width="7.5" style="129" customWidth="1"/>
    <col min="1322" max="1322" width="4.1640625" style="129" customWidth="1"/>
    <col min="1323" max="1323" width="15.6640625" style="129" customWidth="1"/>
    <col min="1324" max="1324" width="13.6640625" style="129" customWidth="1"/>
    <col min="1325" max="1336" width="0" style="129" hidden="1" customWidth="1"/>
    <col min="1337" max="1337" width="66.5" style="129" customWidth="1"/>
    <col min="1338" max="1350" width="9.33203125" style="129"/>
    <col min="1351" max="1371" width="0" style="129" hidden="1" customWidth="1"/>
    <col min="1372" max="1536" width="9.33203125" style="129"/>
    <col min="1537" max="1537" width="8.33203125" style="129" customWidth="1"/>
    <col min="1538" max="1538" width="1.6640625" style="129" customWidth="1"/>
    <col min="1539" max="1539" width="4.1640625" style="129" customWidth="1"/>
    <col min="1540" max="1569" width="2.6640625" style="129" customWidth="1"/>
    <col min="1570" max="1570" width="3.33203125" style="129" customWidth="1"/>
    <col min="1571" max="1571" width="31.6640625" style="129" customWidth="1"/>
    <col min="1572" max="1573" width="2.5" style="129" customWidth="1"/>
    <col min="1574" max="1574" width="8.33203125" style="129" customWidth="1"/>
    <col min="1575" max="1575" width="3.33203125" style="129" customWidth="1"/>
    <col min="1576" max="1576" width="13.33203125" style="129" customWidth="1"/>
    <col min="1577" max="1577" width="7.5" style="129" customWidth="1"/>
    <col min="1578" max="1578" width="4.1640625" style="129" customWidth="1"/>
    <col min="1579" max="1579" width="15.6640625" style="129" customWidth="1"/>
    <col min="1580" max="1580" width="13.6640625" style="129" customWidth="1"/>
    <col min="1581" max="1592" width="0" style="129" hidden="1" customWidth="1"/>
    <col min="1593" max="1593" width="66.5" style="129" customWidth="1"/>
    <col min="1594" max="1606" width="9.33203125" style="129"/>
    <col min="1607" max="1627" width="0" style="129" hidden="1" customWidth="1"/>
    <col min="1628" max="1792" width="9.33203125" style="129"/>
    <col min="1793" max="1793" width="8.33203125" style="129" customWidth="1"/>
    <col min="1794" max="1794" width="1.6640625" style="129" customWidth="1"/>
    <col min="1795" max="1795" width="4.1640625" style="129" customWidth="1"/>
    <col min="1796" max="1825" width="2.6640625" style="129" customWidth="1"/>
    <col min="1826" max="1826" width="3.33203125" style="129" customWidth="1"/>
    <col min="1827" max="1827" width="31.6640625" style="129" customWidth="1"/>
    <col min="1828" max="1829" width="2.5" style="129" customWidth="1"/>
    <col min="1830" max="1830" width="8.33203125" style="129" customWidth="1"/>
    <col min="1831" max="1831" width="3.33203125" style="129" customWidth="1"/>
    <col min="1832" max="1832" width="13.33203125" style="129" customWidth="1"/>
    <col min="1833" max="1833" width="7.5" style="129" customWidth="1"/>
    <col min="1834" max="1834" width="4.1640625" style="129" customWidth="1"/>
    <col min="1835" max="1835" width="15.6640625" style="129" customWidth="1"/>
    <col min="1836" max="1836" width="13.6640625" style="129" customWidth="1"/>
    <col min="1837" max="1848" width="0" style="129" hidden="1" customWidth="1"/>
    <col min="1849" max="1849" width="66.5" style="129" customWidth="1"/>
    <col min="1850" max="1862" width="9.33203125" style="129"/>
    <col min="1863" max="1883" width="0" style="129" hidden="1" customWidth="1"/>
    <col min="1884" max="2048" width="9.33203125" style="129"/>
    <col min="2049" max="2049" width="8.33203125" style="129" customWidth="1"/>
    <col min="2050" max="2050" width="1.6640625" style="129" customWidth="1"/>
    <col min="2051" max="2051" width="4.1640625" style="129" customWidth="1"/>
    <col min="2052" max="2081" width="2.6640625" style="129" customWidth="1"/>
    <col min="2082" max="2082" width="3.33203125" style="129" customWidth="1"/>
    <col min="2083" max="2083" width="31.6640625" style="129" customWidth="1"/>
    <col min="2084" max="2085" width="2.5" style="129" customWidth="1"/>
    <col min="2086" max="2086" width="8.33203125" style="129" customWidth="1"/>
    <col min="2087" max="2087" width="3.33203125" style="129" customWidth="1"/>
    <col min="2088" max="2088" width="13.33203125" style="129" customWidth="1"/>
    <col min="2089" max="2089" width="7.5" style="129" customWidth="1"/>
    <col min="2090" max="2090" width="4.1640625" style="129" customWidth="1"/>
    <col min="2091" max="2091" width="15.6640625" style="129" customWidth="1"/>
    <col min="2092" max="2092" width="13.6640625" style="129" customWidth="1"/>
    <col min="2093" max="2104" width="0" style="129" hidden="1" customWidth="1"/>
    <col min="2105" max="2105" width="66.5" style="129" customWidth="1"/>
    <col min="2106" max="2118" width="9.33203125" style="129"/>
    <col min="2119" max="2139" width="0" style="129" hidden="1" customWidth="1"/>
    <col min="2140" max="2304" width="9.33203125" style="129"/>
    <col min="2305" max="2305" width="8.33203125" style="129" customWidth="1"/>
    <col min="2306" max="2306" width="1.6640625" style="129" customWidth="1"/>
    <col min="2307" max="2307" width="4.1640625" style="129" customWidth="1"/>
    <col min="2308" max="2337" width="2.6640625" style="129" customWidth="1"/>
    <col min="2338" max="2338" width="3.33203125" style="129" customWidth="1"/>
    <col min="2339" max="2339" width="31.6640625" style="129" customWidth="1"/>
    <col min="2340" max="2341" width="2.5" style="129" customWidth="1"/>
    <col min="2342" max="2342" width="8.33203125" style="129" customWidth="1"/>
    <col min="2343" max="2343" width="3.33203125" style="129" customWidth="1"/>
    <col min="2344" max="2344" width="13.33203125" style="129" customWidth="1"/>
    <col min="2345" max="2345" width="7.5" style="129" customWidth="1"/>
    <col min="2346" max="2346" width="4.1640625" style="129" customWidth="1"/>
    <col min="2347" max="2347" width="15.6640625" style="129" customWidth="1"/>
    <col min="2348" max="2348" width="13.6640625" style="129" customWidth="1"/>
    <col min="2349" max="2360" width="0" style="129" hidden="1" customWidth="1"/>
    <col min="2361" max="2361" width="66.5" style="129" customWidth="1"/>
    <col min="2362" max="2374" width="9.33203125" style="129"/>
    <col min="2375" max="2395" width="0" style="129" hidden="1" customWidth="1"/>
    <col min="2396" max="2560" width="9.33203125" style="129"/>
    <col min="2561" max="2561" width="8.33203125" style="129" customWidth="1"/>
    <col min="2562" max="2562" width="1.6640625" style="129" customWidth="1"/>
    <col min="2563" max="2563" width="4.1640625" style="129" customWidth="1"/>
    <col min="2564" max="2593" width="2.6640625" style="129" customWidth="1"/>
    <col min="2594" max="2594" width="3.33203125" style="129" customWidth="1"/>
    <col min="2595" max="2595" width="31.6640625" style="129" customWidth="1"/>
    <col min="2596" max="2597" width="2.5" style="129" customWidth="1"/>
    <col min="2598" max="2598" width="8.33203125" style="129" customWidth="1"/>
    <col min="2599" max="2599" width="3.33203125" style="129" customWidth="1"/>
    <col min="2600" max="2600" width="13.33203125" style="129" customWidth="1"/>
    <col min="2601" max="2601" width="7.5" style="129" customWidth="1"/>
    <col min="2602" max="2602" width="4.1640625" style="129" customWidth="1"/>
    <col min="2603" max="2603" width="15.6640625" style="129" customWidth="1"/>
    <col min="2604" max="2604" width="13.6640625" style="129" customWidth="1"/>
    <col min="2605" max="2616" width="0" style="129" hidden="1" customWidth="1"/>
    <col min="2617" max="2617" width="66.5" style="129" customWidth="1"/>
    <col min="2618" max="2630" width="9.33203125" style="129"/>
    <col min="2631" max="2651" width="0" style="129" hidden="1" customWidth="1"/>
    <col min="2652" max="2816" width="9.33203125" style="129"/>
    <col min="2817" max="2817" width="8.33203125" style="129" customWidth="1"/>
    <col min="2818" max="2818" width="1.6640625" style="129" customWidth="1"/>
    <col min="2819" max="2819" width="4.1640625" style="129" customWidth="1"/>
    <col min="2820" max="2849" width="2.6640625" style="129" customWidth="1"/>
    <col min="2850" max="2850" width="3.33203125" style="129" customWidth="1"/>
    <col min="2851" max="2851" width="31.6640625" style="129" customWidth="1"/>
    <col min="2852" max="2853" width="2.5" style="129" customWidth="1"/>
    <col min="2854" max="2854" width="8.33203125" style="129" customWidth="1"/>
    <col min="2855" max="2855" width="3.33203125" style="129" customWidth="1"/>
    <col min="2856" max="2856" width="13.33203125" style="129" customWidth="1"/>
    <col min="2857" max="2857" width="7.5" style="129" customWidth="1"/>
    <col min="2858" max="2858" width="4.1640625" style="129" customWidth="1"/>
    <col min="2859" max="2859" width="15.6640625" style="129" customWidth="1"/>
    <col min="2860" max="2860" width="13.6640625" style="129" customWidth="1"/>
    <col min="2861" max="2872" width="0" style="129" hidden="1" customWidth="1"/>
    <col min="2873" max="2873" width="66.5" style="129" customWidth="1"/>
    <col min="2874" max="2886" width="9.33203125" style="129"/>
    <col min="2887" max="2907" width="0" style="129" hidden="1" customWidth="1"/>
    <col min="2908" max="3072" width="9.33203125" style="129"/>
    <col min="3073" max="3073" width="8.33203125" style="129" customWidth="1"/>
    <col min="3074" max="3074" width="1.6640625" style="129" customWidth="1"/>
    <col min="3075" max="3075" width="4.1640625" style="129" customWidth="1"/>
    <col min="3076" max="3105" width="2.6640625" style="129" customWidth="1"/>
    <col min="3106" max="3106" width="3.33203125" style="129" customWidth="1"/>
    <col min="3107" max="3107" width="31.6640625" style="129" customWidth="1"/>
    <col min="3108" max="3109" width="2.5" style="129" customWidth="1"/>
    <col min="3110" max="3110" width="8.33203125" style="129" customWidth="1"/>
    <col min="3111" max="3111" width="3.33203125" style="129" customWidth="1"/>
    <col min="3112" max="3112" width="13.33203125" style="129" customWidth="1"/>
    <col min="3113" max="3113" width="7.5" style="129" customWidth="1"/>
    <col min="3114" max="3114" width="4.1640625" style="129" customWidth="1"/>
    <col min="3115" max="3115" width="15.6640625" style="129" customWidth="1"/>
    <col min="3116" max="3116" width="13.6640625" style="129" customWidth="1"/>
    <col min="3117" max="3128" width="0" style="129" hidden="1" customWidth="1"/>
    <col min="3129" max="3129" width="66.5" style="129" customWidth="1"/>
    <col min="3130" max="3142" width="9.33203125" style="129"/>
    <col min="3143" max="3163" width="0" style="129" hidden="1" customWidth="1"/>
    <col min="3164" max="3328" width="9.33203125" style="129"/>
    <col min="3329" max="3329" width="8.33203125" style="129" customWidth="1"/>
    <col min="3330" max="3330" width="1.6640625" style="129" customWidth="1"/>
    <col min="3331" max="3331" width="4.1640625" style="129" customWidth="1"/>
    <col min="3332" max="3361" width="2.6640625" style="129" customWidth="1"/>
    <col min="3362" max="3362" width="3.33203125" style="129" customWidth="1"/>
    <col min="3363" max="3363" width="31.6640625" style="129" customWidth="1"/>
    <col min="3364" max="3365" width="2.5" style="129" customWidth="1"/>
    <col min="3366" max="3366" width="8.33203125" style="129" customWidth="1"/>
    <col min="3367" max="3367" width="3.33203125" style="129" customWidth="1"/>
    <col min="3368" max="3368" width="13.33203125" style="129" customWidth="1"/>
    <col min="3369" max="3369" width="7.5" style="129" customWidth="1"/>
    <col min="3370" max="3370" width="4.1640625" style="129" customWidth="1"/>
    <col min="3371" max="3371" width="15.6640625" style="129" customWidth="1"/>
    <col min="3372" max="3372" width="13.6640625" style="129" customWidth="1"/>
    <col min="3373" max="3384" width="0" style="129" hidden="1" customWidth="1"/>
    <col min="3385" max="3385" width="66.5" style="129" customWidth="1"/>
    <col min="3386" max="3398" width="9.33203125" style="129"/>
    <col min="3399" max="3419" width="0" style="129" hidden="1" customWidth="1"/>
    <col min="3420" max="3584" width="9.33203125" style="129"/>
    <col min="3585" max="3585" width="8.33203125" style="129" customWidth="1"/>
    <col min="3586" max="3586" width="1.6640625" style="129" customWidth="1"/>
    <col min="3587" max="3587" width="4.1640625" style="129" customWidth="1"/>
    <col min="3588" max="3617" width="2.6640625" style="129" customWidth="1"/>
    <col min="3618" max="3618" width="3.33203125" style="129" customWidth="1"/>
    <col min="3619" max="3619" width="31.6640625" style="129" customWidth="1"/>
    <col min="3620" max="3621" width="2.5" style="129" customWidth="1"/>
    <col min="3622" max="3622" width="8.33203125" style="129" customWidth="1"/>
    <col min="3623" max="3623" width="3.33203125" style="129" customWidth="1"/>
    <col min="3624" max="3624" width="13.33203125" style="129" customWidth="1"/>
    <col min="3625" max="3625" width="7.5" style="129" customWidth="1"/>
    <col min="3626" max="3626" width="4.1640625" style="129" customWidth="1"/>
    <col min="3627" max="3627" width="15.6640625" style="129" customWidth="1"/>
    <col min="3628" max="3628" width="13.6640625" style="129" customWidth="1"/>
    <col min="3629" max="3640" width="0" style="129" hidden="1" customWidth="1"/>
    <col min="3641" max="3641" width="66.5" style="129" customWidth="1"/>
    <col min="3642" max="3654" width="9.33203125" style="129"/>
    <col min="3655" max="3675" width="0" style="129" hidden="1" customWidth="1"/>
    <col min="3676" max="3840" width="9.33203125" style="129"/>
    <col min="3841" max="3841" width="8.33203125" style="129" customWidth="1"/>
    <col min="3842" max="3842" width="1.6640625" style="129" customWidth="1"/>
    <col min="3843" max="3843" width="4.1640625" style="129" customWidth="1"/>
    <col min="3844" max="3873" width="2.6640625" style="129" customWidth="1"/>
    <col min="3874" max="3874" width="3.33203125" style="129" customWidth="1"/>
    <col min="3875" max="3875" width="31.6640625" style="129" customWidth="1"/>
    <col min="3876" max="3877" width="2.5" style="129" customWidth="1"/>
    <col min="3878" max="3878" width="8.33203125" style="129" customWidth="1"/>
    <col min="3879" max="3879" width="3.33203125" style="129" customWidth="1"/>
    <col min="3880" max="3880" width="13.33203125" style="129" customWidth="1"/>
    <col min="3881" max="3881" width="7.5" style="129" customWidth="1"/>
    <col min="3882" max="3882" width="4.1640625" style="129" customWidth="1"/>
    <col min="3883" max="3883" width="15.6640625" style="129" customWidth="1"/>
    <col min="3884" max="3884" width="13.6640625" style="129" customWidth="1"/>
    <col min="3885" max="3896" width="0" style="129" hidden="1" customWidth="1"/>
    <col min="3897" max="3897" width="66.5" style="129" customWidth="1"/>
    <col min="3898" max="3910" width="9.33203125" style="129"/>
    <col min="3911" max="3931" width="0" style="129" hidden="1" customWidth="1"/>
    <col min="3932" max="4096" width="9.33203125" style="129"/>
    <col min="4097" max="4097" width="8.33203125" style="129" customWidth="1"/>
    <col min="4098" max="4098" width="1.6640625" style="129" customWidth="1"/>
    <col min="4099" max="4099" width="4.1640625" style="129" customWidth="1"/>
    <col min="4100" max="4129" width="2.6640625" style="129" customWidth="1"/>
    <col min="4130" max="4130" width="3.33203125" style="129" customWidth="1"/>
    <col min="4131" max="4131" width="31.6640625" style="129" customWidth="1"/>
    <col min="4132" max="4133" width="2.5" style="129" customWidth="1"/>
    <col min="4134" max="4134" width="8.33203125" style="129" customWidth="1"/>
    <col min="4135" max="4135" width="3.33203125" style="129" customWidth="1"/>
    <col min="4136" max="4136" width="13.33203125" style="129" customWidth="1"/>
    <col min="4137" max="4137" width="7.5" style="129" customWidth="1"/>
    <col min="4138" max="4138" width="4.1640625" style="129" customWidth="1"/>
    <col min="4139" max="4139" width="15.6640625" style="129" customWidth="1"/>
    <col min="4140" max="4140" width="13.6640625" style="129" customWidth="1"/>
    <col min="4141" max="4152" width="0" style="129" hidden="1" customWidth="1"/>
    <col min="4153" max="4153" width="66.5" style="129" customWidth="1"/>
    <col min="4154" max="4166" width="9.33203125" style="129"/>
    <col min="4167" max="4187" width="0" style="129" hidden="1" customWidth="1"/>
    <col min="4188" max="4352" width="9.33203125" style="129"/>
    <col min="4353" max="4353" width="8.33203125" style="129" customWidth="1"/>
    <col min="4354" max="4354" width="1.6640625" style="129" customWidth="1"/>
    <col min="4355" max="4355" width="4.1640625" style="129" customWidth="1"/>
    <col min="4356" max="4385" width="2.6640625" style="129" customWidth="1"/>
    <col min="4386" max="4386" width="3.33203125" style="129" customWidth="1"/>
    <col min="4387" max="4387" width="31.6640625" style="129" customWidth="1"/>
    <col min="4388" max="4389" width="2.5" style="129" customWidth="1"/>
    <col min="4390" max="4390" width="8.33203125" style="129" customWidth="1"/>
    <col min="4391" max="4391" width="3.33203125" style="129" customWidth="1"/>
    <col min="4392" max="4392" width="13.33203125" style="129" customWidth="1"/>
    <col min="4393" max="4393" width="7.5" style="129" customWidth="1"/>
    <col min="4394" max="4394" width="4.1640625" style="129" customWidth="1"/>
    <col min="4395" max="4395" width="15.6640625" style="129" customWidth="1"/>
    <col min="4396" max="4396" width="13.6640625" style="129" customWidth="1"/>
    <col min="4397" max="4408" width="0" style="129" hidden="1" customWidth="1"/>
    <col min="4409" max="4409" width="66.5" style="129" customWidth="1"/>
    <col min="4410" max="4422" width="9.33203125" style="129"/>
    <col min="4423" max="4443" width="0" style="129" hidden="1" customWidth="1"/>
    <col min="4444" max="4608" width="9.33203125" style="129"/>
    <col min="4609" max="4609" width="8.33203125" style="129" customWidth="1"/>
    <col min="4610" max="4610" width="1.6640625" style="129" customWidth="1"/>
    <col min="4611" max="4611" width="4.1640625" style="129" customWidth="1"/>
    <col min="4612" max="4641" width="2.6640625" style="129" customWidth="1"/>
    <col min="4642" max="4642" width="3.33203125" style="129" customWidth="1"/>
    <col min="4643" max="4643" width="31.6640625" style="129" customWidth="1"/>
    <col min="4644" max="4645" width="2.5" style="129" customWidth="1"/>
    <col min="4646" max="4646" width="8.33203125" style="129" customWidth="1"/>
    <col min="4647" max="4647" width="3.33203125" style="129" customWidth="1"/>
    <col min="4648" max="4648" width="13.33203125" style="129" customWidth="1"/>
    <col min="4649" max="4649" width="7.5" style="129" customWidth="1"/>
    <col min="4650" max="4650" width="4.1640625" style="129" customWidth="1"/>
    <col min="4651" max="4651" width="15.6640625" style="129" customWidth="1"/>
    <col min="4652" max="4652" width="13.6640625" style="129" customWidth="1"/>
    <col min="4653" max="4664" width="0" style="129" hidden="1" customWidth="1"/>
    <col min="4665" max="4665" width="66.5" style="129" customWidth="1"/>
    <col min="4666" max="4678" width="9.33203125" style="129"/>
    <col min="4679" max="4699" width="0" style="129" hidden="1" customWidth="1"/>
    <col min="4700" max="4864" width="9.33203125" style="129"/>
    <col min="4865" max="4865" width="8.33203125" style="129" customWidth="1"/>
    <col min="4866" max="4866" width="1.6640625" style="129" customWidth="1"/>
    <col min="4867" max="4867" width="4.1640625" style="129" customWidth="1"/>
    <col min="4868" max="4897" width="2.6640625" style="129" customWidth="1"/>
    <col min="4898" max="4898" width="3.33203125" style="129" customWidth="1"/>
    <col min="4899" max="4899" width="31.6640625" style="129" customWidth="1"/>
    <col min="4900" max="4901" width="2.5" style="129" customWidth="1"/>
    <col min="4902" max="4902" width="8.33203125" style="129" customWidth="1"/>
    <col min="4903" max="4903" width="3.33203125" style="129" customWidth="1"/>
    <col min="4904" max="4904" width="13.33203125" style="129" customWidth="1"/>
    <col min="4905" max="4905" width="7.5" style="129" customWidth="1"/>
    <col min="4906" max="4906" width="4.1640625" style="129" customWidth="1"/>
    <col min="4907" max="4907" width="15.6640625" style="129" customWidth="1"/>
    <col min="4908" max="4908" width="13.6640625" style="129" customWidth="1"/>
    <col min="4909" max="4920" width="0" style="129" hidden="1" customWidth="1"/>
    <col min="4921" max="4921" width="66.5" style="129" customWidth="1"/>
    <col min="4922" max="4934" width="9.33203125" style="129"/>
    <col min="4935" max="4955" width="0" style="129" hidden="1" customWidth="1"/>
    <col min="4956" max="5120" width="9.33203125" style="129"/>
    <col min="5121" max="5121" width="8.33203125" style="129" customWidth="1"/>
    <col min="5122" max="5122" width="1.6640625" style="129" customWidth="1"/>
    <col min="5123" max="5123" width="4.1640625" style="129" customWidth="1"/>
    <col min="5124" max="5153" width="2.6640625" style="129" customWidth="1"/>
    <col min="5154" max="5154" width="3.33203125" style="129" customWidth="1"/>
    <col min="5155" max="5155" width="31.6640625" style="129" customWidth="1"/>
    <col min="5156" max="5157" width="2.5" style="129" customWidth="1"/>
    <col min="5158" max="5158" width="8.33203125" style="129" customWidth="1"/>
    <col min="5159" max="5159" width="3.33203125" style="129" customWidth="1"/>
    <col min="5160" max="5160" width="13.33203125" style="129" customWidth="1"/>
    <col min="5161" max="5161" width="7.5" style="129" customWidth="1"/>
    <col min="5162" max="5162" width="4.1640625" style="129" customWidth="1"/>
    <col min="5163" max="5163" width="15.6640625" style="129" customWidth="1"/>
    <col min="5164" max="5164" width="13.6640625" style="129" customWidth="1"/>
    <col min="5165" max="5176" width="0" style="129" hidden="1" customWidth="1"/>
    <col min="5177" max="5177" width="66.5" style="129" customWidth="1"/>
    <col min="5178" max="5190" width="9.33203125" style="129"/>
    <col min="5191" max="5211" width="0" style="129" hidden="1" customWidth="1"/>
    <col min="5212" max="5376" width="9.33203125" style="129"/>
    <col min="5377" max="5377" width="8.33203125" style="129" customWidth="1"/>
    <col min="5378" max="5378" width="1.6640625" style="129" customWidth="1"/>
    <col min="5379" max="5379" width="4.1640625" style="129" customWidth="1"/>
    <col min="5380" max="5409" width="2.6640625" style="129" customWidth="1"/>
    <col min="5410" max="5410" width="3.33203125" style="129" customWidth="1"/>
    <col min="5411" max="5411" width="31.6640625" style="129" customWidth="1"/>
    <col min="5412" max="5413" width="2.5" style="129" customWidth="1"/>
    <col min="5414" max="5414" width="8.33203125" style="129" customWidth="1"/>
    <col min="5415" max="5415" width="3.33203125" style="129" customWidth="1"/>
    <col min="5416" max="5416" width="13.33203125" style="129" customWidth="1"/>
    <col min="5417" max="5417" width="7.5" style="129" customWidth="1"/>
    <col min="5418" max="5418" width="4.1640625" style="129" customWidth="1"/>
    <col min="5419" max="5419" width="15.6640625" style="129" customWidth="1"/>
    <col min="5420" max="5420" width="13.6640625" style="129" customWidth="1"/>
    <col min="5421" max="5432" width="0" style="129" hidden="1" customWidth="1"/>
    <col min="5433" max="5433" width="66.5" style="129" customWidth="1"/>
    <col min="5434" max="5446" width="9.33203125" style="129"/>
    <col min="5447" max="5467" width="0" style="129" hidden="1" customWidth="1"/>
    <col min="5468" max="5632" width="9.33203125" style="129"/>
    <col min="5633" max="5633" width="8.33203125" style="129" customWidth="1"/>
    <col min="5634" max="5634" width="1.6640625" style="129" customWidth="1"/>
    <col min="5635" max="5635" width="4.1640625" style="129" customWidth="1"/>
    <col min="5636" max="5665" width="2.6640625" style="129" customWidth="1"/>
    <col min="5666" max="5666" width="3.33203125" style="129" customWidth="1"/>
    <col min="5667" max="5667" width="31.6640625" style="129" customWidth="1"/>
    <col min="5668" max="5669" width="2.5" style="129" customWidth="1"/>
    <col min="5670" max="5670" width="8.33203125" style="129" customWidth="1"/>
    <col min="5671" max="5671" width="3.33203125" style="129" customWidth="1"/>
    <col min="5672" max="5672" width="13.33203125" style="129" customWidth="1"/>
    <col min="5673" max="5673" width="7.5" style="129" customWidth="1"/>
    <col min="5674" max="5674" width="4.1640625" style="129" customWidth="1"/>
    <col min="5675" max="5675" width="15.6640625" style="129" customWidth="1"/>
    <col min="5676" max="5676" width="13.6640625" style="129" customWidth="1"/>
    <col min="5677" max="5688" width="0" style="129" hidden="1" customWidth="1"/>
    <col min="5689" max="5689" width="66.5" style="129" customWidth="1"/>
    <col min="5690" max="5702" width="9.33203125" style="129"/>
    <col min="5703" max="5723" width="0" style="129" hidden="1" customWidth="1"/>
    <col min="5724" max="5888" width="9.33203125" style="129"/>
    <col min="5889" max="5889" width="8.33203125" style="129" customWidth="1"/>
    <col min="5890" max="5890" width="1.6640625" style="129" customWidth="1"/>
    <col min="5891" max="5891" width="4.1640625" style="129" customWidth="1"/>
    <col min="5892" max="5921" width="2.6640625" style="129" customWidth="1"/>
    <col min="5922" max="5922" width="3.33203125" style="129" customWidth="1"/>
    <col min="5923" max="5923" width="31.6640625" style="129" customWidth="1"/>
    <col min="5924" max="5925" width="2.5" style="129" customWidth="1"/>
    <col min="5926" max="5926" width="8.33203125" style="129" customWidth="1"/>
    <col min="5927" max="5927" width="3.33203125" style="129" customWidth="1"/>
    <col min="5928" max="5928" width="13.33203125" style="129" customWidth="1"/>
    <col min="5929" max="5929" width="7.5" style="129" customWidth="1"/>
    <col min="5930" max="5930" width="4.1640625" style="129" customWidth="1"/>
    <col min="5931" max="5931" width="15.6640625" style="129" customWidth="1"/>
    <col min="5932" max="5932" width="13.6640625" style="129" customWidth="1"/>
    <col min="5933" max="5944" width="0" style="129" hidden="1" customWidth="1"/>
    <col min="5945" max="5945" width="66.5" style="129" customWidth="1"/>
    <col min="5946" max="5958" width="9.33203125" style="129"/>
    <col min="5959" max="5979" width="0" style="129" hidden="1" customWidth="1"/>
    <col min="5980" max="6144" width="9.33203125" style="129"/>
    <col min="6145" max="6145" width="8.33203125" style="129" customWidth="1"/>
    <col min="6146" max="6146" width="1.6640625" style="129" customWidth="1"/>
    <col min="6147" max="6147" width="4.1640625" style="129" customWidth="1"/>
    <col min="6148" max="6177" width="2.6640625" style="129" customWidth="1"/>
    <col min="6178" max="6178" width="3.33203125" style="129" customWidth="1"/>
    <col min="6179" max="6179" width="31.6640625" style="129" customWidth="1"/>
    <col min="6180" max="6181" width="2.5" style="129" customWidth="1"/>
    <col min="6182" max="6182" width="8.33203125" style="129" customWidth="1"/>
    <col min="6183" max="6183" width="3.33203125" style="129" customWidth="1"/>
    <col min="6184" max="6184" width="13.33203125" style="129" customWidth="1"/>
    <col min="6185" max="6185" width="7.5" style="129" customWidth="1"/>
    <col min="6186" max="6186" width="4.1640625" style="129" customWidth="1"/>
    <col min="6187" max="6187" width="15.6640625" style="129" customWidth="1"/>
    <col min="6188" max="6188" width="13.6640625" style="129" customWidth="1"/>
    <col min="6189" max="6200" width="0" style="129" hidden="1" customWidth="1"/>
    <col min="6201" max="6201" width="66.5" style="129" customWidth="1"/>
    <col min="6202" max="6214" width="9.33203125" style="129"/>
    <col min="6215" max="6235" width="0" style="129" hidden="1" customWidth="1"/>
    <col min="6236" max="6400" width="9.33203125" style="129"/>
    <col min="6401" max="6401" width="8.33203125" style="129" customWidth="1"/>
    <col min="6402" max="6402" width="1.6640625" style="129" customWidth="1"/>
    <col min="6403" max="6403" width="4.1640625" style="129" customWidth="1"/>
    <col min="6404" max="6433" width="2.6640625" style="129" customWidth="1"/>
    <col min="6434" max="6434" width="3.33203125" style="129" customWidth="1"/>
    <col min="6435" max="6435" width="31.6640625" style="129" customWidth="1"/>
    <col min="6436" max="6437" width="2.5" style="129" customWidth="1"/>
    <col min="6438" max="6438" width="8.33203125" style="129" customWidth="1"/>
    <col min="6439" max="6439" width="3.33203125" style="129" customWidth="1"/>
    <col min="6440" max="6440" width="13.33203125" style="129" customWidth="1"/>
    <col min="6441" max="6441" width="7.5" style="129" customWidth="1"/>
    <col min="6442" max="6442" width="4.1640625" style="129" customWidth="1"/>
    <col min="6443" max="6443" width="15.6640625" style="129" customWidth="1"/>
    <col min="6444" max="6444" width="13.6640625" style="129" customWidth="1"/>
    <col min="6445" max="6456" width="0" style="129" hidden="1" customWidth="1"/>
    <col min="6457" max="6457" width="66.5" style="129" customWidth="1"/>
    <col min="6458" max="6470" width="9.33203125" style="129"/>
    <col min="6471" max="6491" width="0" style="129" hidden="1" customWidth="1"/>
    <col min="6492" max="6656" width="9.33203125" style="129"/>
    <col min="6657" max="6657" width="8.33203125" style="129" customWidth="1"/>
    <col min="6658" max="6658" width="1.6640625" style="129" customWidth="1"/>
    <col min="6659" max="6659" width="4.1640625" style="129" customWidth="1"/>
    <col min="6660" max="6689" width="2.6640625" style="129" customWidth="1"/>
    <col min="6690" max="6690" width="3.33203125" style="129" customWidth="1"/>
    <col min="6691" max="6691" width="31.6640625" style="129" customWidth="1"/>
    <col min="6692" max="6693" width="2.5" style="129" customWidth="1"/>
    <col min="6694" max="6694" width="8.33203125" style="129" customWidth="1"/>
    <col min="6695" max="6695" width="3.33203125" style="129" customWidth="1"/>
    <col min="6696" max="6696" width="13.33203125" style="129" customWidth="1"/>
    <col min="6697" max="6697" width="7.5" style="129" customWidth="1"/>
    <col min="6698" max="6698" width="4.1640625" style="129" customWidth="1"/>
    <col min="6699" max="6699" width="15.6640625" style="129" customWidth="1"/>
    <col min="6700" max="6700" width="13.6640625" style="129" customWidth="1"/>
    <col min="6701" max="6712" width="0" style="129" hidden="1" customWidth="1"/>
    <col min="6713" max="6713" width="66.5" style="129" customWidth="1"/>
    <col min="6714" max="6726" width="9.33203125" style="129"/>
    <col min="6727" max="6747" width="0" style="129" hidden="1" customWidth="1"/>
    <col min="6748" max="6912" width="9.33203125" style="129"/>
    <col min="6913" max="6913" width="8.33203125" style="129" customWidth="1"/>
    <col min="6914" max="6914" width="1.6640625" style="129" customWidth="1"/>
    <col min="6915" max="6915" width="4.1640625" style="129" customWidth="1"/>
    <col min="6916" max="6945" width="2.6640625" style="129" customWidth="1"/>
    <col min="6946" max="6946" width="3.33203125" style="129" customWidth="1"/>
    <col min="6947" max="6947" width="31.6640625" style="129" customWidth="1"/>
    <col min="6948" max="6949" width="2.5" style="129" customWidth="1"/>
    <col min="6950" max="6950" width="8.33203125" style="129" customWidth="1"/>
    <col min="6951" max="6951" width="3.33203125" style="129" customWidth="1"/>
    <col min="6952" max="6952" width="13.33203125" style="129" customWidth="1"/>
    <col min="6953" max="6953" width="7.5" style="129" customWidth="1"/>
    <col min="6954" max="6954" width="4.1640625" style="129" customWidth="1"/>
    <col min="6955" max="6955" width="15.6640625" style="129" customWidth="1"/>
    <col min="6956" max="6956" width="13.6640625" style="129" customWidth="1"/>
    <col min="6957" max="6968" width="0" style="129" hidden="1" customWidth="1"/>
    <col min="6969" max="6969" width="66.5" style="129" customWidth="1"/>
    <col min="6970" max="6982" width="9.33203125" style="129"/>
    <col min="6983" max="7003" width="0" style="129" hidden="1" customWidth="1"/>
    <col min="7004" max="7168" width="9.33203125" style="129"/>
    <col min="7169" max="7169" width="8.33203125" style="129" customWidth="1"/>
    <col min="7170" max="7170" width="1.6640625" style="129" customWidth="1"/>
    <col min="7171" max="7171" width="4.1640625" style="129" customWidth="1"/>
    <col min="7172" max="7201" width="2.6640625" style="129" customWidth="1"/>
    <col min="7202" max="7202" width="3.33203125" style="129" customWidth="1"/>
    <col min="7203" max="7203" width="31.6640625" style="129" customWidth="1"/>
    <col min="7204" max="7205" width="2.5" style="129" customWidth="1"/>
    <col min="7206" max="7206" width="8.33203125" style="129" customWidth="1"/>
    <col min="7207" max="7207" width="3.33203125" style="129" customWidth="1"/>
    <col min="7208" max="7208" width="13.33203125" style="129" customWidth="1"/>
    <col min="7209" max="7209" width="7.5" style="129" customWidth="1"/>
    <col min="7210" max="7210" width="4.1640625" style="129" customWidth="1"/>
    <col min="7211" max="7211" width="15.6640625" style="129" customWidth="1"/>
    <col min="7212" max="7212" width="13.6640625" style="129" customWidth="1"/>
    <col min="7213" max="7224" width="0" style="129" hidden="1" customWidth="1"/>
    <col min="7225" max="7225" width="66.5" style="129" customWidth="1"/>
    <col min="7226" max="7238" width="9.33203125" style="129"/>
    <col min="7239" max="7259" width="0" style="129" hidden="1" customWidth="1"/>
    <col min="7260" max="7424" width="9.33203125" style="129"/>
    <col min="7425" max="7425" width="8.33203125" style="129" customWidth="1"/>
    <col min="7426" max="7426" width="1.6640625" style="129" customWidth="1"/>
    <col min="7427" max="7427" width="4.1640625" style="129" customWidth="1"/>
    <col min="7428" max="7457" width="2.6640625" style="129" customWidth="1"/>
    <col min="7458" max="7458" width="3.33203125" style="129" customWidth="1"/>
    <col min="7459" max="7459" width="31.6640625" style="129" customWidth="1"/>
    <col min="7460" max="7461" width="2.5" style="129" customWidth="1"/>
    <col min="7462" max="7462" width="8.33203125" style="129" customWidth="1"/>
    <col min="7463" max="7463" width="3.33203125" style="129" customWidth="1"/>
    <col min="7464" max="7464" width="13.33203125" style="129" customWidth="1"/>
    <col min="7465" max="7465" width="7.5" style="129" customWidth="1"/>
    <col min="7466" max="7466" width="4.1640625" style="129" customWidth="1"/>
    <col min="7467" max="7467" width="15.6640625" style="129" customWidth="1"/>
    <col min="7468" max="7468" width="13.6640625" style="129" customWidth="1"/>
    <col min="7469" max="7480" width="0" style="129" hidden="1" customWidth="1"/>
    <col min="7481" max="7481" width="66.5" style="129" customWidth="1"/>
    <col min="7482" max="7494" width="9.33203125" style="129"/>
    <col min="7495" max="7515" width="0" style="129" hidden="1" customWidth="1"/>
    <col min="7516" max="7680" width="9.33203125" style="129"/>
    <col min="7681" max="7681" width="8.33203125" style="129" customWidth="1"/>
    <col min="7682" max="7682" width="1.6640625" style="129" customWidth="1"/>
    <col min="7683" max="7683" width="4.1640625" style="129" customWidth="1"/>
    <col min="7684" max="7713" width="2.6640625" style="129" customWidth="1"/>
    <col min="7714" max="7714" width="3.33203125" style="129" customWidth="1"/>
    <col min="7715" max="7715" width="31.6640625" style="129" customWidth="1"/>
    <col min="7716" max="7717" width="2.5" style="129" customWidth="1"/>
    <col min="7718" max="7718" width="8.33203125" style="129" customWidth="1"/>
    <col min="7719" max="7719" width="3.33203125" style="129" customWidth="1"/>
    <col min="7720" max="7720" width="13.33203125" style="129" customWidth="1"/>
    <col min="7721" max="7721" width="7.5" style="129" customWidth="1"/>
    <col min="7722" max="7722" width="4.1640625" style="129" customWidth="1"/>
    <col min="7723" max="7723" width="15.6640625" style="129" customWidth="1"/>
    <col min="7724" max="7724" width="13.6640625" style="129" customWidth="1"/>
    <col min="7725" max="7736" width="0" style="129" hidden="1" customWidth="1"/>
    <col min="7737" max="7737" width="66.5" style="129" customWidth="1"/>
    <col min="7738" max="7750" width="9.33203125" style="129"/>
    <col min="7751" max="7771" width="0" style="129" hidden="1" customWidth="1"/>
    <col min="7772" max="7936" width="9.33203125" style="129"/>
    <col min="7937" max="7937" width="8.33203125" style="129" customWidth="1"/>
    <col min="7938" max="7938" width="1.6640625" style="129" customWidth="1"/>
    <col min="7939" max="7939" width="4.1640625" style="129" customWidth="1"/>
    <col min="7940" max="7969" width="2.6640625" style="129" customWidth="1"/>
    <col min="7970" max="7970" width="3.33203125" style="129" customWidth="1"/>
    <col min="7971" max="7971" width="31.6640625" style="129" customWidth="1"/>
    <col min="7972" max="7973" width="2.5" style="129" customWidth="1"/>
    <col min="7974" max="7974" width="8.33203125" style="129" customWidth="1"/>
    <col min="7975" max="7975" width="3.33203125" style="129" customWidth="1"/>
    <col min="7976" max="7976" width="13.33203125" style="129" customWidth="1"/>
    <col min="7977" max="7977" width="7.5" style="129" customWidth="1"/>
    <col min="7978" max="7978" width="4.1640625" style="129" customWidth="1"/>
    <col min="7979" max="7979" width="15.6640625" style="129" customWidth="1"/>
    <col min="7980" max="7980" width="13.6640625" style="129" customWidth="1"/>
    <col min="7981" max="7992" width="0" style="129" hidden="1" customWidth="1"/>
    <col min="7993" max="7993" width="66.5" style="129" customWidth="1"/>
    <col min="7994" max="8006" width="9.33203125" style="129"/>
    <col min="8007" max="8027" width="0" style="129" hidden="1" customWidth="1"/>
    <col min="8028" max="8192" width="9.33203125" style="129"/>
    <col min="8193" max="8193" width="8.33203125" style="129" customWidth="1"/>
    <col min="8194" max="8194" width="1.6640625" style="129" customWidth="1"/>
    <col min="8195" max="8195" width="4.1640625" style="129" customWidth="1"/>
    <col min="8196" max="8225" width="2.6640625" style="129" customWidth="1"/>
    <col min="8226" max="8226" width="3.33203125" style="129" customWidth="1"/>
    <col min="8227" max="8227" width="31.6640625" style="129" customWidth="1"/>
    <col min="8228" max="8229" width="2.5" style="129" customWidth="1"/>
    <col min="8230" max="8230" width="8.33203125" style="129" customWidth="1"/>
    <col min="8231" max="8231" width="3.33203125" style="129" customWidth="1"/>
    <col min="8232" max="8232" width="13.33203125" style="129" customWidth="1"/>
    <col min="8233" max="8233" width="7.5" style="129" customWidth="1"/>
    <col min="8234" max="8234" width="4.1640625" style="129" customWidth="1"/>
    <col min="8235" max="8235" width="15.6640625" style="129" customWidth="1"/>
    <col min="8236" max="8236" width="13.6640625" style="129" customWidth="1"/>
    <col min="8237" max="8248" width="0" style="129" hidden="1" customWidth="1"/>
    <col min="8249" max="8249" width="66.5" style="129" customWidth="1"/>
    <col min="8250" max="8262" width="9.33203125" style="129"/>
    <col min="8263" max="8283" width="0" style="129" hidden="1" customWidth="1"/>
    <col min="8284" max="8448" width="9.33203125" style="129"/>
    <col min="8449" max="8449" width="8.33203125" style="129" customWidth="1"/>
    <col min="8450" max="8450" width="1.6640625" style="129" customWidth="1"/>
    <col min="8451" max="8451" width="4.1640625" style="129" customWidth="1"/>
    <col min="8452" max="8481" width="2.6640625" style="129" customWidth="1"/>
    <col min="8482" max="8482" width="3.33203125" style="129" customWidth="1"/>
    <col min="8483" max="8483" width="31.6640625" style="129" customWidth="1"/>
    <col min="8484" max="8485" width="2.5" style="129" customWidth="1"/>
    <col min="8486" max="8486" width="8.33203125" style="129" customWidth="1"/>
    <col min="8487" max="8487" width="3.33203125" style="129" customWidth="1"/>
    <col min="8488" max="8488" width="13.33203125" style="129" customWidth="1"/>
    <col min="8489" max="8489" width="7.5" style="129" customWidth="1"/>
    <col min="8490" max="8490" width="4.1640625" style="129" customWidth="1"/>
    <col min="8491" max="8491" width="15.6640625" style="129" customWidth="1"/>
    <col min="8492" max="8492" width="13.6640625" style="129" customWidth="1"/>
    <col min="8493" max="8504" width="0" style="129" hidden="1" customWidth="1"/>
    <col min="8505" max="8505" width="66.5" style="129" customWidth="1"/>
    <col min="8506" max="8518" width="9.33203125" style="129"/>
    <col min="8519" max="8539" width="0" style="129" hidden="1" customWidth="1"/>
    <col min="8540" max="8704" width="9.33203125" style="129"/>
    <col min="8705" max="8705" width="8.33203125" style="129" customWidth="1"/>
    <col min="8706" max="8706" width="1.6640625" style="129" customWidth="1"/>
    <col min="8707" max="8707" width="4.1640625" style="129" customWidth="1"/>
    <col min="8708" max="8737" width="2.6640625" style="129" customWidth="1"/>
    <col min="8738" max="8738" width="3.33203125" style="129" customWidth="1"/>
    <col min="8739" max="8739" width="31.6640625" style="129" customWidth="1"/>
    <col min="8740" max="8741" width="2.5" style="129" customWidth="1"/>
    <col min="8742" max="8742" width="8.33203125" style="129" customWidth="1"/>
    <col min="8743" max="8743" width="3.33203125" style="129" customWidth="1"/>
    <col min="8744" max="8744" width="13.33203125" style="129" customWidth="1"/>
    <col min="8745" max="8745" width="7.5" style="129" customWidth="1"/>
    <col min="8746" max="8746" width="4.1640625" style="129" customWidth="1"/>
    <col min="8747" max="8747" width="15.6640625" style="129" customWidth="1"/>
    <col min="8748" max="8748" width="13.6640625" style="129" customWidth="1"/>
    <col min="8749" max="8760" width="0" style="129" hidden="1" customWidth="1"/>
    <col min="8761" max="8761" width="66.5" style="129" customWidth="1"/>
    <col min="8762" max="8774" width="9.33203125" style="129"/>
    <col min="8775" max="8795" width="0" style="129" hidden="1" customWidth="1"/>
    <col min="8796" max="8960" width="9.33203125" style="129"/>
    <col min="8961" max="8961" width="8.33203125" style="129" customWidth="1"/>
    <col min="8962" max="8962" width="1.6640625" style="129" customWidth="1"/>
    <col min="8963" max="8963" width="4.1640625" style="129" customWidth="1"/>
    <col min="8964" max="8993" width="2.6640625" style="129" customWidth="1"/>
    <col min="8994" max="8994" width="3.33203125" style="129" customWidth="1"/>
    <col min="8995" max="8995" width="31.6640625" style="129" customWidth="1"/>
    <col min="8996" max="8997" width="2.5" style="129" customWidth="1"/>
    <col min="8998" max="8998" width="8.33203125" style="129" customWidth="1"/>
    <col min="8999" max="8999" width="3.33203125" style="129" customWidth="1"/>
    <col min="9000" max="9000" width="13.33203125" style="129" customWidth="1"/>
    <col min="9001" max="9001" width="7.5" style="129" customWidth="1"/>
    <col min="9002" max="9002" width="4.1640625" style="129" customWidth="1"/>
    <col min="9003" max="9003" width="15.6640625" style="129" customWidth="1"/>
    <col min="9004" max="9004" width="13.6640625" style="129" customWidth="1"/>
    <col min="9005" max="9016" width="0" style="129" hidden="1" customWidth="1"/>
    <col min="9017" max="9017" width="66.5" style="129" customWidth="1"/>
    <col min="9018" max="9030" width="9.33203125" style="129"/>
    <col min="9031" max="9051" width="0" style="129" hidden="1" customWidth="1"/>
    <col min="9052" max="9216" width="9.33203125" style="129"/>
    <col min="9217" max="9217" width="8.33203125" style="129" customWidth="1"/>
    <col min="9218" max="9218" width="1.6640625" style="129" customWidth="1"/>
    <col min="9219" max="9219" width="4.1640625" style="129" customWidth="1"/>
    <col min="9220" max="9249" width="2.6640625" style="129" customWidth="1"/>
    <col min="9250" max="9250" width="3.33203125" style="129" customWidth="1"/>
    <col min="9251" max="9251" width="31.6640625" style="129" customWidth="1"/>
    <col min="9252" max="9253" width="2.5" style="129" customWidth="1"/>
    <col min="9254" max="9254" width="8.33203125" style="129" customWidth="1"/>
    <col min="9255" max="9255" width="3.33203125" style="129" customWidth="1"/>
    <col min="9256" max="9256" width="13.33203125" style="129" customWidth="1"/>
    <col min="9257" max="9257" width="7.5" style="129" customWidth="1"/>
    <col min="9258" max="9258" width="4.1640625" style="129" customWidth="1"/>
    <col min="9259" max="9259" width="15.6640625" style="129" customWidth="1"/>
    <col min="9260" max="9260" width="13.6640625" style="129" customWidth="1"/>
    <col min="9261" max="9272" width="0" style="129" hidden="1" customWidth="1"/>
    <col min="9273" max="9273" width="66.5" style="129" customWidth="1"/>
    <col min="9274" max="9286" width="9.33203125" style="129"/>
    <col min="9287" max="9307" width="0" style="129" hidden="1" customWidth="1"/>
    <col min="9308" max="9472" width="9.33203125" style="129"/>
    <col min="9473" max="9473" width="8.33203125" style="129" customWidth="1"/>
    <col min="9474" max="9474" width="1.6640625" style="129" customWidth="1"/>
    <col min="9475" max="9475" width="4.1640625" style="129" customWidth="1"/>
    <col min="9476" max="9505" width="2.6640625" style="129" customWidth="1"/>
    <col min="9506" max="9506" width="3.33203125" style="129" customWidth="1"/>
    <col min="9507" max="9507" width="31.6640625" style="129" customWidth="1"/>
    <col min="9508" max="9509" width="2.5" style="129" customWidth="1"/>
    <col min="9510" max="9510" width="8.33203125" style="129" customWidth="1"/>
    <col min="9511" max="9511" width="3.33203125" style="129" customWidth="1"/>
    <col min="9512" max="9512" width="13.33203125" style="129" customWidth="1"/>
    <col min="9513" max="9513" width="7.5" style="129" customWidth="1"/>
    <col min="9514" max="9514" width="4.1640625" style="129" customWidth="1"/>
    <col min="9515" max="9515" width="15.6640625" style="129" customWidth="1"/>
    <col min="9516" max="9516" width="13.6640625" style="129" customWidth="1"/>
    <col min="9517" max="9528" width="0" style="129" hidden="1" customWidth="1"/>
    <col min="9529" max="9529" width="66.5" style="129" customWidth="1"/>
    <col min="9530" max="9542" width="9.33203125" style="129"/>
    <col min="9543" max="9563" width="0" style="129" hidden="1" customWidth="1"/>
    <col min="9564" max="9728" width="9.33203125" style="129"/>
    <col min="9729" max="9729" width="8.33203125" style="129" customWidth="1"/>
    <col min="9730" max="9730" width="1.6640625" style="129" customWidth="1"/>
    <col min="9731" max="9731" width="4.1640625" style="129" customWidth="1"/>
    <col min="9732" max="9761" width="2.6640625" style="129" customWidth="1"/>
    <col min="9762" max="9762" width="3.33203125" style="129" customWidth="1"/>
    <col min="9763" max="9763" width="31.6640625" style="129" customWidth="1"/>
    <col min="9764" max="9765" width="2.5" style="129" customWidth="1"/>
    <col min="9766" max="9766" width="8.33203125" style="129" customWidth="1"/>
    <col min="9767" max="9767" width="3.33203125" style="129" customWidth="1"/>
    <col min="9768" max="9768" width="13.33203125" style="129" customWidth="1"/>
    <col min="9769" max="9769" width="7.5" style="129" customWidth="1"/>
    <col min="9770" max="9770" width="4.1640625" style="129" customWidth="1"/>
    <col min="9771" max="9771" width="15.6640625" style="129" customWidth="1"/>
    <col min="9772" max="9772" width="13.6640625" style="129" customWidth="1"/>
    <col min="9773" max="9784" width="0" style="129" hidden="1" customWidth="1"/>
    <col min="9785" max="9785" width="66.5" style="129" customWidth="1"/>
    <col min="9786" max="9798" width="9.33203125" style="129"/>
    <col min="9799" max="9819" width="0" style="129" hidden="1" customWidth="1"/>
    <col min="9820" max="9984" width="9.33203125" style="129"/>
    <col min="9985" max="9985" width="8.33203125" style="129" customWidth="1"/>
    <col min="9986" max="9986" width="1.6640625" style="129" customWidth="1"/>
    <col min="9987" max="9987" width="4.1640625" style="129" customWidth="1"/>
    <col min="9988" max="10017" width="2.6640625" style="129" customWidth="1"/>
    <col min="10018" max="10018" width="3.33203125" style="129" customWidth="1"/>
    <col min="10019" max="10019" width="31.6640625" style="129" customWidth="1"/>
    <col min="10020" max="10021" width="2.5" style="129" customWidth="1"/>
    <col min="10022" max="10022" width="8.33203125" style="129" customWidth="1"/>
    <col min="10023" max="10023" width="3.33203125" style="129" customWidth="1"/>
    <col min="10024" max="10024" width="13.33203125" style="129" customWidth="1"/>
    <col min="10025" max="10025" width="7.5" style="129" customWidth="1"/>
    <col min="10026" max="10026" width="4.1640625" style="129" customWidth="1"/>
    <col min="10027" max="10027" width="15.6640625" style="129" customWidth="1"/>
    <col min="10028" max="10028" width="13.6640625" style="129" customWidth="1"/>
    <col min="10029" max="10040" width="0" style="129" hidden="1" customWidth="1"/>
    <col min="10041" max="10041" width="66.5" style="129" customWidth="1"/>
    <col min="10042" max="10054" width="9.33203125" style="129"/>
    <col min="10055" max="10075" width="0" style="129" hidden="1" customWidth="1"/>
    <col min="10076" max="10240" width="9.33203125" style="129"/>
    <col min="10241" max="10241" width="8.33203125" style="129" customWidth="1"/>
    <col min="10242" max="10242" width="1.6640625" style="129" customWidth="1"/>
    <col min="10243" max="10243" width="4.1640625" style="129" customWidth="1"/>
    <col min="10244" max="10273" width="2.6640625" style="129" customWidth="1"/>
    <col min="10274" max="10274" width="3.33203125" style="129" customWidth="1"/>
    <col min="10275" max="10275" width="31.6640625" style="129" customWidth="1"/>
    <col min="10276" max="10277" width="2.5" style="129" customWidth="1"/>
    <col min="10278" max="10278" width="8.33203125" style="129" customWidth="1"/>
    <col min="10279" max="10279" width="3.33203125" style="129" customWidth="1"/>
    <col min="10280" max="10280" width="13.33203125" style="129" customWidth="1"/>
    <col min="10281" max="10281" width="7.5" style="129" customWidth="1"/>
    <col min="10282" max="10282" width="4.1640625" style="129" customWidth="1"/>
    <col min="10283" max="10283" width="15.6640625" style="129" customWidth="1"/>
    <col min="10284" max="10284" width="13.6640625" style="129" customWidth="1"/>
    <col min="10285" max="10296" width="0" style="129" hidden="1" customWidth="1"/>
    <col min="10297" max="10297" width="66.5" style="129" customWidth="1"/>
    <col min="10298" max="10310" width="9.33203125" style="129"/>
    <col min="10311" max="10331" width="0" style="129" hidden="1" customWidth="1"/>
    <col min="10332" max="10496" width="9.33203125" style="129"/>
    <col min="10497" max="10497" width="8.33203125" style="129" customWidth="1"/>
    <col min="10498" max="10498" width="1.6640625" style="129" customWidth="1"/>
    <col min="10499" max="10499" width="4.1640625" style="129" customWidth="1"/>
    <col min="10500" max="10529" width="2.6640625" style="129" customWidth="1"/>
    <col min="10530" max="10530" width="3.33203125" style="129" customWidth="1"/>
    <col min="10531" max="10531" width="31.6640625" style="129" customWidth="1"/>
    <col min="10532" max="10533" width="2.5" style="129" customWidth="1"/>
    <col min="10534" max="10534" width="8.33203125" style="129" customWidth="1"/>
    <col min="10535" max="10535" width="3.33203125" style="129" customWidth="1"/>
    <col min="10536" max="10536" width="13.33203125" style="129" customWidth="1"/>
    <col min="10537" max="10537" width="7.5" style="129" customWidth="1"/>
    <col min="10538" max="10538" width="4.1640625" style="129" customWidth="1"/>
    <col min="10539" max="10539" width="15.6640625" style="129" customWidth="1"/>
    <col min="10540" max="10540" width="13.6640625" style="129" customWidth="1"/>
    <col min="10541" max="10552" width="0" style="129" hidden="1" customWidth="1"/>
    <col min="10553" max="10553" width="66.5" style="129" customWidth="1"/>
    <col min="10554" max="10566" width="9.33203125" style="129"/>
    <col min="10567" max="10587" width="0" style="129" hidden="1" customWidth="1"/>
    <col min="10588" max="10752" width="9.33203125" style="129"/>
    <col min="10753" max="10753" width="8.33203125" style="129" customWidth="1"/>
    <col min="10754" max="10754" width="1.6640625" style="129" customWidth="1"/>
    <col min="10755" max="10755" width="4.1640625" style="129" customWidth="1"/>
    <col min="10756" max="10785" width="2.6640625" style="129" customWidth="1"/>
    <col min="10786" max="10786" width="3.33203125" style="129" customWidth="1"/>
    <col min="10787" max="10787" width="31.6640625" style="129" customWidth="1"/>
    <col min="10788" max="10789" width="2.5" style="129" customWidth="1"/>
    <col min="10790" max="10790" width="8.33203125" style="129" customWidth="1"/>
    <col min="10791" max="10791" width="3.33203125" style="129" customWidth="1"/>
    <col min="10792" max="10792" width="13.33203125" style="129" customWidth="1"/>
    <col min="10793" max="10793" width="7.5" style="129" customWidth="1"/>
    <col min="10794" max="10794" width="4.1640625" style="129" customWidth="1"/>
    <col min="10795" max="10795" width="15.6640625" style="129" customWidth="1"/>
    <col min="10796" max="10796" width="13.6640625" style="129" customWidth="1"/>
    <col min="10797" max="10808" width="0" style="129" hidden="1" customWidth="1"/>
    <col min="10809" max="10809" width="66.5" style="129" customWidth="1"/>
    <col min="10810" max="10822" width="9.33203125" style="129"/>
    <col min="10823" max="10843" width="0" style="129" hidden="1" customWidth="1"/>
    <col min="10844" max="11008" width="9.33203125" style="129"/>
    <col min="11009" max="11009" width="8.33203125" style="129" customWidth="1"/>
    <col min="11010" max="11010" width="1.6640625" style="129" customWidth="1"/>
    <col min="11011" max="11011" width="4.1640625" style="129" customWidth="1"/>
    <col min="11012" max="11041" width="2.6640625" style="129" customWidth="1"/>
    <col min="11042" max="11042" width="3.33203125" style="129" customWidth="1"/>
    <col min="11043" max="11043" width="31.6640625" style="129" customWidth="1"/>
    <col min="11044" max="11045" width="2.5" style="129" customWidth="1"/>
    <col min="11046" max="11046" width="8.33203125" style="129" customWidth="1"/>
    <col min="11047" max="11047" width="3.33203125" style="129" customWidth="1"/>
    <col min="11048" max="11048" width="13.33203125" style="129" customWidth="1"/>
    <col min="11049" max="11049" width="7.5" style="129" customWidth="1"/>
    <col min="11050" max="11050" width="4.1640625" style="129" customWidth="1"/>
    <col min="11051" max="11051" width="15.6640625" style="129" customWidth="1"/>
    <col min="11052" max="11052" width="13.6640625" style="129" customWidth="1"/>
    <col min="11053" max="11064" width="0" style="129" hidden="1" customWidth="1"/>
    <col min="11065" max="11065" width="66.5" style="129" customWidth="1"/>
    <col min="11066" max="11078" width="9.33203125" style="129"/>
    <col min="11079" max="11099" width="0" style="129" hidden="1" customWidth="1"/>
    <col min="11100" max="11264" width="9.33203125" style="129"/>
    <col min="11265" max="11265" width="8.33203125" style="129" customWidth="1"/>
    <col min="11266" max="11266" width="1.6640625" style="129" customWidth="1"/>
    <col min="11267" max="11267" width="4.1640625" style="129" customWidth="1"/>
    <col min="11268" max="11297" width="2.6640625" style="129" customWidth="1"/>
    <col min="11298" max="11298" width="3.33203125" style="129" customWidth="1"/>
    <col min="11299" max="11299" width="31.6640625" style="129" customWidth="1"/>
    <col min="11300" max="11301" width="2.5" style="129" customWidth="1"/>
    <col min="11302" max="11302" width="8.33203125" style="129" customWidth="1"/>
    <col min="11303" max="11303" width="3.33203125" style="129" customWidth="1"/>
    <col min="11304" max="11304" width="13.33203125" style="129" customWidth="1"/>
    <col min="11305" max="11305" width="7.5" style="129" customWidth="1"/>
    <col min="11306" max="11306" width="4.1640625" style="129" customWidth="1"/>
    <col min="11307" max="11307" width="15.6640625" style="129" customWidth="1"/>
    <col min="11308" max="11308" width="13.6640625" style="129" customWidth="1"/>
    <col min="11309" max="11320" width="0" style="129" hidden="1" customWidth="1"/>
    <col min="11321" max="11321" width="66.5" style="129" customWidth="1"/>
    <col min="11322" max="11334" width="9.33203125" style="129"/>
    <col min="11335" max="11355" width="0" style="129" hidden="1" customWidth="1"/>
    <col min="11356" max="11520" width="9.33203125" style="129"/>
    <col min="11521" max="11521" width="8.33203125" style="129" customWidth="1"/>
    <col min="11522" max="11522" width="1.6640625" style="129" customWidth="1"/>
    <col min="11523" max="11523" width="4.1640625" style="129" customWidth="1"/>
    <col min="11524" max="11553" width="2.6640625" style="129" customWidth="1"/>
    <col min="11554" max="11554" width="3.33203125" style="129" customWidth="1"/>
    <col min="11555" max="11555" width="31.6640625" style="129" customWidth="1"/>
    <col min="11556" max="11557" width="2.5" style="129" customWidth="1"/>
    <col min="11558" max="11558" width="8.33203125" style="129" customWidth="1"/>
    <col min="11559" max="11559" width="3.33203125" style="129" customWidth="1"/>
    <col min="11560" max="11560" width="13.33203125" style="129" customWidth="1"/>
    <col min="11561" max="11561" width="7.5" style="129" customWidth="1"/>
    <col min="11562" max="11562" width="4.1640625" style="129" customWidth="1"/>
    <col min="11563" max="11563" width="15.6640625" style="129" customWidth="1"/>
    <col min="11564" max="11564" width="13.6640625" style="129" customWidth="1"/>
    <col min="11565" max="11576" width="0" style="129" hidden="1" customWidth="1"/>
    <col min="11577" max="11577" width="66.5" style="129" customWidth="1"/>
    <col min="11578" max="11590" width="9.33203125" style="129"/>
    <col min="11591" max="11611" width="0" style="129" hidden="1" customWidth="1"/>
    <col min="11612" max="11776" width="9.33203125" style="129"/>
    <col min="11777" max="11777" width="8.33203125" style="129" customWidth="1"/>
    <col min="11778" max="11778" width="1.6640625" style="129" customWidth="1"/>
    <col min="11779" max="11779" width="4.1640625" style="129" customWidth="1"/>
    <col min="11780" max="11809" width="2.6640625" style="129" customWidth="1"/>
    <col min="11810" max="11810" width="3.33203125" style="129" customWidth="1"/>
    <col min="11811" max="11811" width="31.6640625" style="129" customWidth="1"/>
    <col min="11812" max="11813" width="2.5" style="129" customWidth="1"/>
    <col min="11814" max="11814" width="8.33203125" style="129" customWidth="1"/>
    <col min="11815" max="11815" width="3.33203125" style="129" customWidth="1"/>
    <col min="11816" max="11816" width="13.33203125" style="129" customWidth="1"/>
    <col min="11817" max="11817" width="7.5" style="129" customWidth="1"/>
    <col min="11818" max="11818" width="4.1640625" style="129" customWidth="1"/>
    <col min="11819" max="11819" width="15.6640625" style="129" customWidth="1"/>
    <col min="11820" max="11820" width="13.6640625" style="129" customWidth="1"/>
    <col min="11821" max="11832" width="0" style="129" hidden="1" customWidth="1"/>
    <col min="11833" max="11833" width="66.5" style="129" customWidth="1"/>
    <col min="11834" max="11846" width="9.33203125" style="129"/>
    <col min="11847" max="11867" width="0" style="129" hidden="1" customWidth="1"/>
    <col min="11868" max="12032" width="9.33203125" style="129"/>
    <col min="12033" max="12033" width="8.33203125" style="129" customWidth="1"/>
    <col min="12034" max="12034" width="1.6640625" style="129" customWidth="1"/>
    <col min="12035" max="12035" width="4.1640625" style="129" customWidth="1"/>
    <col min="12036" max="12065" width="2.6640625" style="129" customWidth="1"/>
    <col min="12066" max="12066" width="3.33203125" style="129" customWidth="1"/>
    <col min="12067" max="12067" width="31.6640625" style="129" customWidth="1"/>
    <col min="12068" max="12069" width="2.5" style="129" customWidth="1"/>
    <col min="12070" max="12070" width="8.33203125" style="129" customWidth="1"/>
    <col min="12071" max="12071" width="3.33203125" style="129" customWidth="1"/>
    <col min="12072" max="12072" width="13.33203125" style="129" customWidth="1"/>
    <col min="12073" max="12073" width="7.5" style="129" customWidth="1"/>
    <col min="12074" max="12074" width="4.1640625" style="129" customWidth="1"/>
    <col min="12075" max="12075" width="15.6640625" style="129" customWidth="1"/>
    <col min="12076" max="12076" width="13.6640625" style="129" customWidth="1"/>
    <col min="12077" max="12088" width="0" style="129" hidden="1" customWidth="1"/>
    <col min="12089" max="12089" width="66.5" style="129" customWidth="1"/>
    <col min="12090" max="12102" width="9.33203125" style="129"/>
    <col min="12103" max="12123" width="0" style="129" hidden="1" customWidth="1"/>
    <col min="12124" max="12288" width="9.33203125" style="129"/>
    <col min="12289" max="12289" width="8.33203125" style="129" customWidth="1"/>
    <col min="12290" max="12290" width="1.6640625" style="129" customWidth="1"/>
    <col min="12291" max="12291" width="4.1640625" style="129" customWidth="1"/>
    <col min="12292" max="12321" width="2.6640625" style="129" customWidth="1"/>
    <col min="12322" max="12322" width="3.33203125" style="129" customWidth="1"/>
    <col min="12323" max="12323" width="31.6640625" style="129" customWidth="1"/>
    <col min="12324" max="12325" width="2.5" style="129" customWidth="1"/>
    <col min="12326" max="12326" width="8.33203125" style="129" customWidth="1"/>
    <col min="12327" max="12327" width="3.33203125" style="129" customWidth="1"/>
    <col min="12328" max="12328" width="13.33203125" style="129" customWidth="1"/>
    <col min="12329" max="12329" width="7.5" style="129" customWidth="1"/>
    <col min="12330" max="12330" width="4.1640625" style="129" customWidth="1"/>
    <col min="12331" max="12331" width="15.6640625" style="129" customWidth="1"/>
    <col min="12332" max="12332" width="13.6640625" style="129" customWidth="1"/>
    <col min="12333" max="12344" width="0" style="129" hidden="1" customWidth="1"/>
    <col min="12345" max="12345" width="66.5" style="129" customWidth="1"/>
    <col min="12346" max="12358" width="9.33203125" style="129"/>
    <col min="12359" max="12379" width="0" style="129" hidden="1" customWidth="1"/>
    <col min="12380" max="12544" width="9.33203125" style="129"/>
    <col min="12545" max="12545" width="8.33203125" style="129" customWidth="1"/>
    <col min="12546" max="12546" width="1.6640625" style="129" customWidth="1"/>
    <col min="12547" max="12547" width="4.1640625" style="129" customWidth="1"/>
    <col min="12548" max="12577" width="2.6640625" style="129" customWidth="1"/>
    <col min="12578" max="12578" width="3.33203125" style="129" customWidth="1"/>
    <col min="12579" max="12579" width="31.6640625" style="129" customWidth="1"/>
    <col min="12580" max="12581" width="2.5" style="129" customWidth="1"/>
    <col min="12582" max="12582" width="8.33203125" style="129" customWidth="1"/>
    <col min="12583" max="12583" width="3.33203125" style="129" customWidth="1"/>
    <col min="12584" max="12584" width="13.33203125" style="129" customWidth="1"/>
    <col min="12585" max="12585" width="7.5" style="129" customWidth="1"/>
    <col min="12586" max="12586" width="4.1640625" style="129" customWidth="1"/>
    <col min="12587" max="12587" width="15.6640625" style="129" customWidth="1"/>
    <col min="12588" max="12588" width="13.6640625" style="129" customWidth="1"/>
    <col min="12589" max="12600" width="0" style="129" hidden="1" customWidth="1"/>
    <col min="12601" max="12601" width="66.5" style="129" customWidth="1"/>
    <col min="12602" max="12614" width="9.33203125" style="129"/>
    <col min="12615" max="12635" width="0" style="129" hidden="1" customWidth="1"/>
    <col min="12636" max="12800" width="9.33203125" style="129"/>
    <col min="12801" max="12801" width="8.33203125" style="129" customWidth="1"/>
    <col min="12802" max="12802" width="1.6640625" style="129" customWidth="1"/>
    <col min="12803" max="12803" width="4.1640625" style="129" customWidth="1"/>
    <col min="12804" max="12833" width="2.6640625" style="129" customWidth="1"/>
    <col min="12834" max="12834" width="3.33203125" style="129" customWidth="1"/>
    <col min="12835" max="12835" width="31.6640625" style="129" customWidth="1"/>
    <col min="12836" max="12837" width="2.5" style="129" customWidth="1"/>
    <col min="12838" max="12838" width="8.33203125" style="129" customWidth="1"/>
    <col min="12839" max="12839" width="3.33203125" style="129" customWidth="1"/>
    <col min="12840" max="12840" width="13.33203125" style="129" customWidth="1"/>
    <col min="12841" max="12841" width="7.5" style="129" customWidth="1"/>
    <col min="12842" max="12842" width="4.1640625" style="129" customWidth="1"/>
    <col min="12843" max="12843" width="15.6640625" style="129" customWidth="1"/>
    <col min="12844" max="12844" width="13.6640625" style="129" customWidth="1"/>
    <col min="12845" max="12856" width="0" style="129" hidden="1" customWidth="1"/>
    <col min="12857" max="12857" width="66.5" style="129" customWidth="1"/>
    <col min="12858" max="12870" width="9.33203125" style="129"/>
    <col min="12871" max="12891" width="0" style="129" hidden="1" customWidth="1"/>
    <col min="12892" max="13056" width="9.33203125" style="129"/>
    <col min="13057" max="13057" width="8.33203125" style="129" customWidth="1"/>
    <col min="13058" max="13058" width="1.6640625" style="129" customWidth="1"/>
    <col min="13059" max="13059" width="4.1640625" style="129" customWidth="1"/>
    <col min="13060" max="13089" width="2.6640625" style="129" customWidth="1"/>
    <col min="13090" max="13090" width="3.33203125" style="129" customWidth="1"/>
    <col min="13091" max="13091" width="31.6640625" style="129" customWidth="1"/>
    <col min="13092" max="13093" width="2.5" style="129" customWidth="1"/>
    <col min="13094" max="13094" width="8.33203125" style="129" customWidth="1"/>
    <col min="13095" max="13095" width="3.33203125" style="129" customWidth="1"/>
    <col min="13096" max="13096" width="13.33203125" style="129" customWidth="1"/>
    <col min="13097" max="13097" width="7.5" style="129" customWidth="1"/>
    <col min="13098" max="13098" width="4.1640625" style="129" customWidth="1"/>
    <col min="13099" max="13099" width="15.6640625" style="129" customWidth="1"/>
    <col min="13100" max="13100" width="13.6640625" style="129" customWidth="1"/>
    <col min="13101" max="13112" width="0" style="129" hidden="1" customWidth="1"/>
    <col min="13113" max="13113" width="66.5" style="129" customWidth="1"/>
    <col min="13114" max="13126" width="9.33203125" style="129"/>
    <col min="13127" max="13147" width="0" style="129" hidden="1" customWidth="1"/>
    <col min="13148" max="13312" width="9.33203125" style="129"/>
    <col min="13313" max="13313" width="8.33203125" style="129" customWidth="1"/>
    <col min="13314" max="13314" width="1.6640625" style="129" customWidth="1"/>
    <col min="13315" max="13315" width="4.1640625" style="129" customWidth="1"/>
    <col min="13316" max="13345" width="2.6640625" style="129" customWidth="1"/>
    <col min="13346" max="13346" width="3.33203125" style="129" customWidth="1"/>
    <col min="13347" max="13347" width="31.6640625" style="129" customWidth="1"/>
    <col min="13348" max="13349" width="2.5" style="129" customWidth="1"/>
    <col min="13350" max="13350" width="8.33203125" style="129" customWidth="1"/>
    <col min="13351" max="13351" width="3.33203125" style="129" customWidth="1"/>
    <col min="13352" max="13352" width="13.33203125" style="129" customWidth="1"/>
    <col min="13353" max="13353" width="7.5" style="129" customWidth="1"/>
    <col min="13354" max="13354" width="4.1640625" style="129" customWidth="1"/>
    <col min="13355" max="13355" width="15.6640625" style="129" customWidth="1"/>
    <col min="13356" max="13356" width="13.6640625" style="129" customWidth="1"/>
    <col min="13357" max="13368" width="0" style="129" hidden="1" customWidth="1"/>
    <col min="13369" max="13369" width="66.5" style="129" customWidth="1"/>
    <col min="13370" max="13382" width="9.33203125" style="129"/>
    <col min="13383" max="13403" width="0" style="129" hidden="1" customWidth="1"/>
    <col min="13404" max="13568" width="9.33203125" style="129"/>
    <col min="13569" max="13569" width="8.33203125" style="129" customWidth="1"/>
    <col min="13570" max="13570" width="1.6640625" style="129" customWidth="1"/>
    <col min="13571" max="13571" width="4.1640625" style="129" customWidth="1"/>
    <col min="13572" max="13601" width="2.6640625" style="129" customWidth="1"/>
    <col min="13602" max="13602" width="3.33203125" style="129" customWidth="1"/>
    <col min="13603" max="13603" width="31.6640625" style="129" customWidth="1"/>
    <col min="13604" max="13605" width="2.5" style="129" customWidth="1"/>
    <col min="13606" max="13606" width="8.33203125" style="129" customWidth="1"/>
    <col min="13607" max="13607" width="3.33203125" style="129" customWidth="1"/>
    <col min="13608" max="13608" width="13.33203125" style="129" customWidth="1"/>
    <col min="13609" max="13609" width="7.5" style="129" customWidth="1"/>
    <col min="13610" max="13610" width="4.1640625" style="129" customWidth="1"/>
    <col min="13611" max="13611" width="15.6640625" style="129" customWidth="1"/>
    <col min="13612" max="13612" width="13.6640625" style="129" customWidth="1"/>
    <col min="13613" max="13624" width="0" style="129" hidden="1" customWidth="1"/>
    <col min="13625" max="13625" width="66.5" style="129" customWidth="1"/>
    <col min="13626" max="13638" width="9.33203125" style="129"/>
    <col min="13639" max="13659" width="0" style="129" hidden="1" customWidth="1"/>
    <col min="13660" max="13824" width="9.33203125" style="129"/>
    <col min="13825" max="13825" width="8.33203125" style="129" customWidth="1"/>
    <col min="13826" max="13826" width="1.6640625" style="129" customWidth="1"/>
    <col min="13827" max="13827" width="4.1640625" style="129" customWidth="1"/>
    <col min="13828" max="13857" width="2.6640625" style="129" customWidth="1"/>
    <col min="13858" max="13858" width="3.33203125" style="129" customWidth="1"/>
    <col min="13859" max="13859" width="31.6640625" style="129" customWidth="1"/>
    <col min="13860" max="13861" width="2.5" style="129" customWidth="1"/>
    <col min="13862" max="13862" width="8.33203125" style="129" customWidth="1"/>
    <col min="13863" max="13863" width="3.33203125" style="129" customWidth="1"/>
    <col min="13864" max="13864" width="13.33203125" style="129" customWidth="1"/>
    <col min="13865" max="13865" width="7.5" style="129" customWidth="1"/>
    <col min="13866" max="13866" width="4.1640625" style="129" customWidth="1"/>
    <col min="13867" max="13867" width="15.6640625" style="129" customWidth="1"/>
    <col min="13868" max="13868" width="13.6640625" style="129" customWidth="1"/>
    <col min="13869" max="13880" width="0" style="129" hidden="1" customWidth="1"/>
    <col min="13881" max="13881" width="66.5" style="129" customWidth="1"/>
    <col min="13882" max="13894" width="9.33203125" style="129"/>
    <col min="13895" max="13915" width="0" style="129" hidden="1" customWidth="1"/>
    <col min="13916" max="14080" width="9.33203125" style="129"/>
    <col min="14081" max="14081" width="8.33203125" style="129" customWidth="1"/>
    <col min="14082" max="14082" width="1.6640625" style="129" customWidth="1"/>
    <col min="14083" max="14083" width="4.1640625" style="129" customWidth="1"/>
    <col min="14084" max="14113" width="2.6640625" style="129" customWidth="1"/>
    <col min="14114" max="14114" width="3.33203125" style="129" customWidth="1"/>
    <col min="14115" max="14115" width="31.6640625" style="129" customWidth="1"/>
    <col min="14116" max="14117" width="2.5" style="129" customWidth="1"/>
    <col min="14118" max="14118" width="8.33203125" style="129" customWidth="1"/>
    <col min="14119" max="14119" width="3.33203125" style="129" customWidth="1"/>
    <col min="14120" max="14120" width="13.33203125" style="129" customWidth="1"/>
    <col min="14121" max="14121" width="7.5" style="129" customWidth="1"/>
    <col min="14122" max="14122" width="4.1640625" style="129" customWidth="1"/>
    <col min="14123" max="14123" width="15.6640625" style="129" customWidth="1"/>
    <col min="14124" max="14124" width="13.6640625" style="129" customWidth="1"/>
    <col min="14125" max="14136" width="0" style="129" hidden="1" customWidth="1"/>
    <col min="14137" max="14137" width="66.5" style="129" customWidth="1"/>
    <col min="14138" max="14150" width="9.33203125" style="129"/>
    <col min="14151" max="14171" width="0" style="129" hidden="1" customWidth="1"/>
    <col min="14172" max="14336" width="9.33203125" style="129"/>
    <col min="14337" max="14337" width="8.33203125" style="129" customWidth="1"/>
    <col min="14338" max="14338" width="1.6640625" style="129" customWidth="1"/>
    <col min="14339" max="14339" width="4.1640625" style="129" customWidth="1"/>
    <col min="14340" max="14369" width="2.6640625" style="129" customWidth="1"/>
    <col min="14370" max="14370" width="3.33203125" style="129" customWidth="1"/>
    <col min="14371" max="14371" width="31.6640625" style="129" customWidth="1"/>
    <col min="14372" max="14373" width="2.5" style="129" customWidth="1"/>
    <col min="14374" max="14374" width="8.33203125" style="129" customWidth="1"/>
    <col min="14375" max="14375" width="3.33203125" style="129" customWidth="1"/>
    <col min="14376" max="14376" width="13.33203125" style="129" customWidth="1"/>
    <col min="14377" max="14377" width="7.5" style="129" customWidth="1"/>
    <col min="14378" max="14378" width="4.1640625" style="129" customWidth="1"/>
    <col min="14379" max="14379" width="15.6640625" style="129" customWidth="1"/>
    <col min="14380" max="14380" width="13.6640625" style="129" customWidth="1"/>
    <col min="14381" max="14392" width="0" style="129" hidden="1" customWidth="1"/>
    <col min="14393" max="14393" width="66.5" style="129" customWidth="1"/>
    <col min="14394" max="14406" width="9.33203125" style="129"/>
    <col min="14407" max="14427" width="0" style="129" hidden="1" customWidth="1"/>
    <col min="14428" max="14592" width="9.33203125" style="129"/>
    <col min="14593" max="14593" width="8.33203125" style="129" customWidth="1"/>
    <col min="14594" max="14594" width="1.6640625" style="129" customWidth="1"/>
    <col min="14595" max="14595" width="4.1640625" style="129" customWidth="1"/>
    <col min="14596" max="14625" width="2.6640625" style="129" customWidth="1"/>
    <col min="14626" max="14626" width="3.33203125" style="129" customWidth="1"/>
    <col min="14627" max="14627" width="31.6640625" style="129" customWidth="1"/>
    <col min="14628" max="14629" width="2.5" style="129" customWidth="1"/>
    <col min="14630" max="14630" width="8.33203125" style="129" customWidth="1"/>
    <col min="14631" max="14631" width="3.33203125" style="129" customWidth="1"/>
    <col min="14632" max="14632" width="13.33203125" style="129" customWidth="1"/>
    <col min="14633" max="14633" width="7.5" style="129" customWidth="1"/>
    <col min="14634" max="14634" width="4.1640625" style="129" customWidth="1"/>
    <col min="14635" max="14635" width="15.6640625" style="129" customWidth="1"/>
    <col min="14636" max="14636" width="13.6640625" style="129" customWidth="1"/>
    <col min="14637" max="14648" width="0" style="129" hidden="1" customWidth="1"/>
    <col min="14649" max="14649" width="66.5" style="129" customWidth="1"/>
    <col min="14650" max="14662" width="9.33203125" style="129"/>
    <col min="14663" max="14683" width="0" style="129" hidden="1" customWidth="1"/>
    <col min="14684" max="14848" width="9.33203125" style="129"/>
    <col min="14849" max="14849" width="8.33203125" style="129" customWidth="1"/>
    <col min="14850" max="14850" width="1.6640625" style="129" customWidth="1"/>
    <col min="14851" max="14851" width="4.1640625" style="129" customWidth="1"/>
    <col min="14852" max="14881" width="2.6640625" style="129" customWidth="1"/>
    <col min="14882" max="14882" width="3.33203125" style="129" customWidth="1"/>
    <col min="14883" max="14883" width="31.6640625" style="129" customWidth="1"/>
    <col min="14884" max="14885" width="2.5" style="129" customWidth="1"/>
    <col min="14886" max="14886" width="8.33203125" style="129" customWidth="1"/>
    <col min="14887" max="14887" width="3.33203125" style="129" customWidth="1"/>
    <col min="14888" max="14888" width="13.33203125" style="129" customWidth="1"/>
    <col min="14889" max="14889" width="7.5" style="129" customWidth="1"/>
    <col min="14890" max="14890" width="4.1640625" style="129" customWidth="1"/>
    <col min="14891" max="14891" width="15.6640625" style="129" customWidth="1"/>
    <col min="14892" max="14892" width="13.6640625" style="129" customWidth="1"/>
    <col min="14893" max="14904" width="0" style="129" hidden="1" customWidth="1"/>
    <col min="14905" max="14905" width="66.5" style="129" customWidth="1"/>
    <col min="14906" max="14918" width="9.33203125" style="129"/>
    <col min="14919" max="14939" width="0" style="129" hidden="1" customWidth="1"/>
    <col min="14940" max="15104" width="9.33203125" style="129"/>
    <col min="15105" max="15105" width="8.33203125" style="129" customWidth="1"/>
    <col min="15106" max="15106" width="1.6640625" style="129" customWidth="1"/>
    <col min="15107" max="15107" width="4.1640625" style="129" customWidth="1"/>
    <col min="15108" max="15137" width="2.6640625" style="129" customWidth="1"/>
    <col min="15138" max="15138" width="3.33203125" style="129" customWidth="1"/>
    <col min="15139" max="15139" width="31.6640625" style="129" customWidth="1"/>
    <col min="15140" max="15141" width="2.5" style="129" customWidth="1"/>
    <col min="15142" max="15142" width="8.33203125" style="129" customWidth="1"/>
    <col min="15143" max="15143" width="3.33203125" style="129" customWidth="1"/>
    <col min="15144" max="15144" width="13.33203125" style="129" customWidth="1"/>
    <col min="15145" max="15145" width="7.5" style="129" customWidth="1"/>
    <col min="15146" max="15146" width="4.1640625" style="129" customWidth="1"/>
    <col min="15147" max="15147" width="15.6640625" style="129" customWidth="1"/>
    <col min="15148" max="15148" width="13.6640625" style="129" customWidth="1"/>
    <col min="15149" max="15160" width="0" style="129" hidden="1" customWidth="1"/>
    <col min="15161" max="15161" width="66.5" style="129" customWidth="1"/>
    <col min="15162" max="15174" width="9.33203125" style="129"/>
    <col min="15175" max="15195" width="0" style="129" hidden="1" customWidth="1"/>
    <col min="15196" max="15360" width="9.33203125" style="129"/>
    <col min="15361" max="15361" width="8.33203125" style="129" customWidth="1"/>
    <col min="15362" max="15362" width="1.6640625" style="129" customWidth="1"/>
    <col min="15363" max="15363" width="4.1640625" style="129" customWidth="1"/>
    <col min="15364" max="15393" width="2.6640625" style="129" customWidth="1"/>
    <col min="15394" max="15394" width="3.33203125" style="129" customWidth="1"/>
    <col min="15395" max="15395" width="31.6640625" style="129" customWidth="1"/>
    <col min="15396" max="15397" width="2.5" style="129" customWidth="1"/>
    <col min="15398" max="15398" width="8.33203125" style="129" customWidth="1"/>
    <col min="15399" max="15399" width="3.33203125" style="129" customWidth="1"/>
    <col min="15400" max="15400" width="13.33203125" style="129" customWidth="1"/>
    <col min="15401" max="15401" width="7.5" style="129" customWidth="1"/>
    <col min="15402" max="15402" width="4.1640625" style="129" customWidth="1"/>
    <col min="15403" max="15403" width="15.6640625" style="129" customWidth="1"/>
    <col min="15404" max="15404" width="13.6640625" style="129" customWidth="1"/>
    <col min="15405" max="15416" width="0" style="129" hidden="1" customWidth="1"/>
    <col min="15417" max="15417" width="66.5" style="129" customWidth="1"/>
    <col min="15418" max="15430" width="9.33203125" style="129"/>
    <col min="15431" max="15451" width="0" style="129" hidden="1" customWidth="1"/>
    <col min="15452" max="15616" width="9.33203125" style="129"/>
    <col min="15617" max="15617" width="8.33203125" style="129" customWidth="1"/>
    <col min="15618" max="15618" width="1.6640625" style="129" customWidth="1"/>
    <col min="15619" max="15619" width="4.1640625" style="129" customWidth="1"/>
    <col min="15620" max="15649" width="2.6640625" style="129" customWidth="1"/>
    <col min="15650" max="15650" width="3.33203125" style="129" customWidth="1"/>
    <col min="15651" max="15651" width="31.6640625" style="129" customWidth="1"/>
    <col min="15652" max="15653" width="2.5" style="129" customWidth="1"/>
    <col min="15654" max="15654" width="8.33203125" style="129" customWidth="1"/>
    <col min="15655" max="15655" width="3.33203125" style="129" customWidth="1"/>
    <col min="15656" max="15656" width="13.33203125" style="129" customWidth="1"/>
    <col min="15657" max="15657" width="7.5" style="129" customWidth="1"/>
    <col min="15658" max="15658" width="4.1640625" style="129" customWidth="1"/>
    <col min="15659" max="15659" width="15.6640625" style="129" customWidth="1"/>
    <col min="15660" max="15660" width="13.6640625" style="129" customWidth="1"/>
    <col min="15661" max="15672" width="0" style="129" hidden="1" customWidth="1"/>
    <col min="15673" max="15673" width="66.5" style="129" customWidth="1"/>
    <col min="15674" max="15686" width="9.33203125" style="129"/>
    <col min="15687" max="15707" width="0" style="129" hidden="1" customWidth="1"/>
    <col min="15708" max="15872" width="9.33203125" style="129"/>
    <col min="15873" max="15873" width="8.33203125" style="129" customWidth="1"/>
    <col min="15874" max="15874" width="1.6640625" style="129" customWidth="1"/>
    <col min="15875" max="15875" width="4.1640625" style="129" customWidth="1"/>
    <col min="15876" max="15905" width="2.6640625" style="129" customWidth="1"/>
    <col min="15906" max="15906" width="3.33203125" style="129" customWidth="1"/>
    <col min="15907" max="15907" width="31.6640625" style="129" customWidth="1"/>
    <col min="15908" max="15909" width="2.5" style="129" customWidth="1"/>
    <col min="15910" max="15910" width="8.33203125" style="129" customWidth="1"/>
    <col min="15911" max="15911" width="3.33203125" style="129" customWidth="1"/>
    <col min="15912" max="15912" width="13.33203125" style="129" customWidth="1"/>
    <col min="15913" max="15913" width="7.5" style="129" customWidth="1"/>
    <col min="15914" max="15914" width="4.1640625" style="129" customWidth="1"/>
    <col min="15915" max="15915" width="15.6640625" style="129" customWidth="1"/>
    <col min="15916" max="15916" width="13.6640625" style="129" customWidth="1"/>
    <col min="15917" max="15928" width="0" style="129" hidden="1" customWidth="1"/>
    <col min="15929" max="15929" width="66.5" style="129" customWidth="1"/>
    <col min="15930" max="15942" width="9.33203125" style="129"/>
    <col min="15943" max="15963" width="0" style="129" hidden="1" customWidth="1"/>
    <col min="15964" max="16128" width="9.33203125" style="129"/>
    <col min="16129" max="16129" width="8.33203125" style="129" customWidth="1"/>
    <col min="16130" max="16130" width="1.6640625" style="129" customWidth="1"/>
    <col min="16131" max="16131" width="4.1640625" style="129" customWidth="1"/>
    <col min="16132" max="16161" width="2.6640625" style="129" customWidth="1"/>
    <col min="16162" max="16162" width="3.33203125" style="129" customWidth="1"/>
    <col min="16163" max="16163" width="31.6640625" style="129" customWidth="1"/>
    <col min="16164" max="16165" width="2.5" style="129" customWidth="1"/>
    <col min="16166" max="16166" width="8.33203125" style="129" customWidth="1"/>
    <col min="16167" max="16167" width="3.33203125" style="129" customWidth="1"/>
    <col min="16168" max="16168" width="13.33203125" style="129" customWidth="1"/>
    <col min="16169" max="16169" width="7.5" style="129" customWidth="1"/>
    <col min="16170" max="16170" width="4.1640625" style="129" customWidth="1"/>
    <col min="16171" max="16171" width="15.6640625" style="129" customWidth="1"/>
    <col min="16172" max="16172" width="13.6640625" style="129" customWidth="1"/>
    <col min="16173" max="16184" width="0" style="129" hidden="1" customWidth="1"/>
    <col min="16185" max="16185" width="66.5" style="129" customWidth="1"/>
    <col min="16186" max="16198" width="9.33203125" style="129"/>
    <col min="16199" max="16219" width="0" style="129" hidden="1" customWidth="1"/>
    <col min="16220" max="16384" width="9.33203125" style="129"/>
  </cols>
  <sheetData>
    <row r="1" spans="1:74" ht="21.4" customHeight="1" x14ac:dyDescent="0.3">
      <c r="A1" s="128" t="s">
        <v>0</v>
      </c>
      <c r="B1" s="127"/>
      <c r="C1" s="127"/>
      <c r="D1" s="116" t="s">
        <v>1</v>
      </c>
      <c r="E1" s="127"/>
      <c r="F1" s="127"/>
      <c r="G1" s="127"/>
      <c r="H1" s="127"/>
      <c r="I1" s="127"/>
      <c r="J1" s="127"/>
      <c r="K1" s="127"/>
      <c r="L1" s="127"/>
      <c r="M1" s="127"/>
      <c r="N1" s="127"/>
      <c r="O1" s="127"/>
      <c r="P1" s="127"/>
      <c r="Q1" s="127"/>
      <c r="R1" s="127"/>
      <c r="S1" s="127"/>
      <c r="T1" s="127"/>
      <c r="U1" s="127"/>
      <c r="V1" s="127"/>
      <c r="W1" s="127"/>
      <c r="X1" s="127"/>
      <c r="Y1" s="127"/>
      <c r="Z1" s="127"/>
      <c r="AA1" s="127"/>
      <c r="AB1" s="127"/>
      <c r="AC1" s="127"/>
      <c r="AD1" s="127"/>
      <c r="AE1" s="127"/>
      <c r="AF1" s="127"/>
      <c r="AG1" s="127"/>
      <c r="AH1" s="127"/>
      <c r="AI1" s="127"/>
      <c r="AJ1" s="127"/>
      <c r="AK1" s="127"/>
      <c r="AL1" s="127"/>
      <c r="AM1" s="127"/>
      <c r="AN1" s="127"/>
      <c r="AO1" s="127"/>
      <c r="AP1" s="127"/>
      <c r="AQ1" s="127"/>
      <c r="AR1" s="127"/>
      <c r="AS1" s="127"/>
      <c r="AT1" s="127"/>
      <c r="AU1" s="127"/>
      <c r="AV1" s="127"/>
      <c r="AW1" s="127"/>
      <c r="AX1" s="127"/>
      <c r="AY1" s="127"/>
      <c r="AZ1" s="127"/>
      <c r="BA1" s="128" t="s">
        <v>2</v>
      </c>
      <c r="BB1" s="128" t="s">
        <v>3</v>
      </c>
      <c r="BC1" s="127"/>
      <c r="BD1" s="127"/>
      <c r="BE1" s="127"/>
      <c r="BF1" s="127"/>
      <c r="BG1" s="127"/>
      <c r="BH1" s="127"/>
      <c r="BI1" s="127"/>
      <c r="BJ1" s="127"/>
      <c r="BK1" s="127"/>
      <c r="BL1" s="127"/>
      <c r="BM1" s="127"/>
      <c r="BN1" s="127"/>
      <c r="BO1" s="127"/>
      <c r="BP1" s="127"/>
      <c r="BQ1" s="127"/>
      <c r="BR1" s="127"/>
      <c r="BT1" s="130" t="s">
        <v>4</v>
      </c>
      <c r="BU1" s="130" t="s">
        <v>4</v>
      </c>
      <c r="BV1" s="130" t="s">
        <v>1560</v>
      </c>
    </row>
    <row r="2" spans="1:74" ht="36.950000000000003" customHeight="1" x14ac:dyDescent="0.3">
      <c r="AR2" s="971" t="s">
        <v>6</v>
      </c>
      <c r="AS2" s="972"/>
      <c r="AT2" s="972"/>
      <c r="AU2" s="972"/>
      <c r="AV2" s="972"/>
      <c r="AW2" s="972"/>
      <c r="AX2" s="972"/>
      <c r="AY2" s="972"/>
      <c r="AZ2" s="972"/>
      <c r="BA2" s="972"/>
      <c r="BB2" s="972"/>
      <c r="BC2" s="972"/>
      <c r="BD2" s="972"/>
      <c r="BE2" s="972"/>
      <c r="BS2" s="131" t="s">
        <v>14</v>
      </c>
      <c r="BT2" s="131" t="s">
        <v>8</v>
      </c>
    </row>
    <row r="3" spans="1:74" ht="6.95" customHeight="1" x14ac:dyDescent="0.3">
      <c r="B3" s="132"/>
      <c r="C3" s="133"/>
      <c r="D3" s="133"/>
      <c r="E3" s="133"/>
      <c r="F3" s="133"/>
      <c r="G3" s="133"/>
      <c r="H3" s="133"/>
      <c r="I3" s="133"/>
      <c r="J3" s="133"/>
      <c r="K3" s="133"/>
      <c r="L3" s="133"/>
      <c r="M3" s="133"/>
      <c r="N3" s="133"/>
      <c r="O3" s="133"/>
      <c r="P3" s="133"/>
      <c r="Q3" s="133"/>
      <c r="R3" s="133"/>
      <c r="S3" s="133"/>
      <c r="T3" s="133"/>
      <c r="U3" s="133"/>
      <c r="V3" s="133"/>
      <c r="W3" s="133"/>
      <c r="X3" s="133"/>
      <c r="Y3" s="133"/>
      <c r="Z3" s="133"/>
      <c r="AA3" s="133"/>
      <c r="AB3" s="133"/>
      <c r="AC3" s="133"/>
      <c r="AD3" s="133"/>
      <c r="AE3" s="133"/>
      <c r="AF3" s="133"/>
      <c r="AG3" s="133"/>
      <c r="AH3" s="133"/>
      <c r="AI3" s="133"/>
      <c r="AJ3" s="133"/>
      <c r="AK3" s="133"/>
      <c r="AL3" s="133"/>
      <c r="AM3" s="133"/>
      <c r="AN3" s="133"/>
      <c r="AO3" s="133"/>
      <c r="AP3" s="133"/>
      <c r="AQ3" s="134"/>
      <c r="BS3" s="131" t="s">
        <v>14</v>
      </c>
      <c r="BT3" s="131" t="s">
        <v>10</v>
      </c>
    </row>
    <row r="4" spans="1:74" ht="36.950000000000003" customHeight="1" x14ac:dyDescent="0.3">
      <c r="B4" s="135"/>
      <c r="C4" s="138"/>
      <c r="D4" s="231" t="s">
        <v>11</v>
      </c>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38"/>
      <c r="AH4" s="138"/>
      <c r="AI4" s="138"/>
      <c r="AJ4" s="138"/>
      <c r="AK4" s="138"/>
      <c r="AL4" s="138"/>
      <c r="AM4" s="138"/>
      <c r="AN4" s="138"/>
      <c r="AO4" s="138"/>
      <c r="AP4" s="138"/>
      <c r="AQ4" s="136"/>
      <c r="AS4" s="137" t="s">
        <v>12</v>
      </c>
      <c r="BE4" s="232" t="s">
        <v>13</v>
      </c>
      <c r="BS4" s="131" t="s">
        <v>14</v>
      </c>
    </row>
    <row r="5" spans="1:74" ht="14.45" customHeight="1" x14ac:dyDescent="0.3">
      <c r="B5" s="135"/>
      <c r="C5" s="138"/>
      <c r="D5" s="139" t="s">
        <v>15</v>
      </c>
      <c r="E5" s="138"/>
      <c r="F5" s="138"/>
      <c r="G5" s="138"/>
      <c r="H5" s="138"/>
      <c r="I5" s="138"/>
      <c r="J5" s="138"/>
      <c r="K5" s="1043" t="s">
        <v>1561</v>
      </c>
      <c r="L5" s="1044"/>
      <c r="M5" s="1044"/>
      <c r="N5" s="1044"/>
      <c r="O5" s="1044"/>
      <c r="P5" s="1044"/>
      <c r="Q5" s="1044"/>
      <c r="R5" s="1044"/>
      <c r="S5" s="1044"/>
      <c r="T5" s="1044"/>
      <c r="U5" s="1044"/>
      <c r="V5" s="1044"/>
      <c r="W5" s="1044"/>
      <c r="X5" s="1044"/>
      <c r="Y5" s="1044"/>
      <c r="Z5" s="1044"/>
      <c r="AA5" s="1044"/>
      <c r="AB5" s="1044"/>
      <c r="AC5" s="1044"/>
      <c r="AD5" s="1044"/>
      <c r="AE5" s="1044"/>
      <c r="AF5" s="1044"/>
      <c r="AG5" s="1044"/>
      <c r="AH5" s="1044"/>
      <c r="AI5" s="1044"/>
      <c r="AJ5" s="1044"/>
      <c r="AK5" s="1044"/>
      <c r="AL5" s="1044"/>
      <c r="AM5" s="1044"/>
      <c r="AN5" s="1044"/>
      <c r="AO5" s="1044"/>
      <c r="AP5" s="138"/>
      <c r="AQ5" s="136"/>
      <c r="BE5" s="1045" t="s">
        <v>17</v>
      </c>
      <c r="BS5" s="131" t="s">
        <v>1360</v>
      </c>
    </row>
    <row r="6" spans="1:74" ht="36.950000000000003" customHeight="1" x14ac:dyDescent="0.3">
      <c r="B6" s="135"/>
      <c r="C6" s="138"/>
      <c r="D6" s="140" t="s">
        <v>18</v>
      </c>
      <c r="E6" s="138"/>
      <c r="F6" s="138"/>
      <c r="G6" s="138"/>
      <c r="H6" s="138"/>
      <c r="I6" s="138"/>
      <c r="J6" s="138"/>
      <c r="K6" s="1048" t="s">
        <v>1562</v>
      </c>
      <c r="L6" s="1044"/>
      <c r="M6" s="1044"/>
      <c r="N6" s="1044"/>
      <c r="O6" s="1044"/>
      <c r="P6" s="1044"/>
      <c r="Q6" s="1044"/>
      <c r="R6" s="1044"/>
      <c r="S6" s="1044"/>
      <c r="T6" s="1044"/>
      <c r="U6" s="1044"/>
      <c r="V6" s="1044"/>
      <c r="W6" s="1044"/>
      <c r="X6" s="1044"/>
      <c r="Y6" s="1044"/>
      <c r="Z6" s="1044"/>
      <c r="AA6" s="1044"/>
      <c r="AB6" s="1044"/>
      <c r="AC6" s="1044"/>
      <c r="AD6" s="1044"/>
      <c r="AE6" s="1044"/>
      <c r="AF6" s="1044"/>
      <c r="AG6" s="1044"/>
      <c r="AH6" s="1044"/>
      <c r="AI6" s="1044"/>
      <c r="AJ6" s="1044"/>
      <c r="AK6" s="1044"/>
      <c r="AL6" s="1044"/>
      <c r="AM6" s="1044"/>
      <c r="AN6" s="1044"/>
      <c r="AO6" s="1044"/>
      <c r="AP6" s="138"/>
      <c r="AQ6" s="136"/>
      <c r="BE6" s="972"/>
      <c r="BS6" s="131" t="s">
        <v>7</v>
      </c>
    </row>
    <row r="7" spans="1:74" ht="14.45" customHeight="1" x14ac:dyDescent="0.3">
      <c r="B7" s="135"/>
      <c r="C7" s="138"/>
      <c r="D7" s="141" t="s">
        <v>20</v>
      </c>
      <c r="E7" s="138"/>
      <c r="F7" s="138"/>
      <c r="G7" s="138"/>
      <c r="H7" s="138"/>
      <c r="I7" s="138"/>
      <c r="J7" s="138"/>
      <c r="K7" s="142" t="s">
        <v>3</v>
      </c>
      <c r="L7" s="138"/>
      <c r="M7" s="138"/>
      <c r="N7" s="138"/>
      <c r="O7" s="138"/>
      <c r="P7" s="138"/>
      <c r="Q7" s="138"/>
      <c r="R7" s="138"/>
      <c r="S7" s="138"/>
      <c r="T7" s="138"/>
      <c r="U7" s="138"/>
      <c r="V7" s="138"/>
      <c r="W7" s="138"/>
      <c r="X7" s="138"/>
      <c r="Y7" s="138"/>
      <c r="Z7" s="138"/>
      <c r="AA7" s="138"/>
      <c r="AB7" s="138"/>
      <c r="AC7" s="138"/>
      <c r="AD7" s="138"/>
      <c r="AE7" s="138"/>
      <c r="AF7" s="138"/>
      <c r="AG7" s="138"/>
      <c r="AH7" s="138"/>
      <c r="AI7" s="138"/>
      <c r="AJ7" s="138"/>
      <c r="AK7" s="141" t="s">
        <v>22</v>
      </c>
      <c r="AL7" s="138"/>
      <c r="AM7" s="138"/>
      <c r="AN7" s="142" t="s">
        <v>3</v>
      </c>
      <c r="AO7" s="138"/>
      <c r="AP7" s="138"/>
      <c r="AQ7" s="136"/>
      <c r="BE7" s="972"/>
      <c r="BS7" s="131" t="s">
        <v>9</v>
      </c>
    </row>
    <row r="8" spans="1:74" ht="14.45" customHeight="1" x14ac:dyDescent="0.3">
      <c r="B8" s="135"/>
      <c r="C8" s="138"/>
      <c r="D8" s="141" t="s">
        <v>23</v>
      </c>
      <c r="E8" s="138"/>
      <c r="F8" s="138"/>
      <c r="G8" s="138"/>
      <c r="H8" s="138"/>
      <c r="I8" s="138"/>
      <c r="J8" s="138"/>
      <c r="K8" s="142" t="s">
        <v>1563</v>
      </c>
      <c r="L8" s="138"/>
      <c r="M8" s="138"/>
      <c r="N8" s="138"/>
      <c r="O8" s="138"/>
      <c r="P8" s="138"/>
      <c r="Q8" s="138"/>
      <c r="R8" s="138"/>
      <c r="S8" s="138"/>
      <c r="T8" s="138"/>
      <c r="U8" s="138"/>
      <c r="V8" s="138"/>
      <c r="W8" s="138"/>
      <c r="X8" s="138"/>
      <c r="Y8" s="138"/>
      <c r="Z8" s="138"/>
      <c r="AA8" s="138"/>
      <c r="AB8" s="138"/>
      <c r="AC8" s="138"/>
      <c r="AD8" s="138"/>
      <c r="AE8" s="138"/>
      <c r="AF8" s="138"/>
      <c r="AG8" s="138"/>
      <c r="AH8" s="138"/>
      <c r="AI8" s="138"/>
      <c r="AJ8" s="138"/>
      <c r="AK8" s="141" t="s">
        <v>25</v>
      </c>
      <c r="AL8" s="138"/>
      <c r="AM8" s="138"/>
      <c r="AN8" s="233" t="s">
        <v>1564</v>
      </c>
      <c r="AO8" s="138"/>
      <c r="AP8" s="138"/>
      <c r="AQ8" s="136"/>
      <c r="BE8" s="972"/>
      <c r="BS8" s="131" t="s">
        <v>27</v>
      </c>
    </row>
    <row r="9" spans="1:74" ht="14.45" customHeight="1" x14ac:dyDescent="0.3">
      <c r="B9" s="135"/>
      <c r="C9" s="138"/>
      <c r="D9" s="138"/>
      <c r="E9" s="138"/>
      <c r="F9" s="138"/>
      <c r="G9" s="138"/>
      <c r="H9" s="138"/>
      <c r="I9" s="138"/>
      <c r="J9" s="138"/>
      <c r="K9" s="138"/>
      <c r="L9" s="138"/>
      <c r="M9" s="138"/>
      <c r="N9" s="138"/>
      <c r="O9" s="138"/>
      <c r="P9" s="138"/>
      <c r="Q9" s="138"/>
      <c r="R9" s="138"/>
      <c r="S9" s="138"/>
      <c r="T9" s="138"/>
      <c r="U9" s="138"/>
      <c r="V9" s="138"/>
      <c r="W9" s="138"/>
      <c r="X9" s="138"/>
      <c r="Y9" s="138"/>
      <c r="Z9" s="138"/>
      <c r="AA9" s="138"/>
      <c r="AB9" s="138"/>
      <c r="AC9" s="138"/>
      <c r="AD9" s="138"/>
      <c r="AE9" s="138"/>
      <c r="AF9" s="138"/>
      <c r="AG9" s="138"/>
      <c r="AH9" s="138"/>
      <c r="AI9" s="138"/>
      <c r="AJ9" s="138"/>
      <c r="AK9" s="138"/>
      <c r="AL9" s="138"/>
      <c r="AM9" s="138"/>
      <c r="AN9" s="138"/>
      <c r="AO9" s="138"/>
      <c r="AP9" s="138"/>
      <c r="AQ9" s="136"/>
      <c r="BE9" s="972"/>
      <c r="BS9" s="131" t="s">
        <v>32</v>
      </c>
    </row>
    <row r="10" spans="1:74" ht="14.45" customHeight="1" x14ac:dyDescent="0.3">
      <c r="B10" s="135"/>
      <c r="C10" s="138"/>
      <c r="D10" s="141" t="s">
        <v>33</v>
      </c>
      <c r="E10" s="138"/>
      <c r="F10" s="138"/>
      <c r="G10" s="138"/>
      <c r="H10" s="138"/>
      <c r="I10" s="138"/>
      <c r="J10" s="138"/>
      <c r="K10" s="138"/>
      <c r="L10" s="138"/>
      <c r="M10" s="138"/>
      <c r="N10" s="138"/>
      <c r="O10" s="138"/>
      <c r="P10" s="138"/>
      <c r="Q10" s="138"/>
      <c r="R10" s="138"/>
      <c r="S10" s="138"/>
      <c r="T10" s="138"/>
      <c r="U10" s="138"/>
      <c r="V10" s="138"/>
      <c r="W10" s="138"/>
      <c r="X10" s="138"/>
      <c r="Y10" s="138"/>
      <c r="Z10" s="138"/>
      <c r="AA10" s="138"/>
      <c r="AB10" s="138"/>
      <c r="AC10" s="138"/>
      <c r="AD10" s="138"/>
      <c r="AE10" s="138"/>
      <c r="AF10" s="138"/>
      <c r="AG10" s="138"/>
      <c r="AH10" s="138"/>
      <c r="AI10" s="138"/>
      <c r="AJ10" s="138"/>
      <c r="AK10" s="141" t="s">
        <v>34</v>
      </c>
      <c r="AL10" s="138"/>
      <c r="AM10" s="138"/>
      <c r="AN10" s="142" t="s">
        <v>3</v>
      </c>
      <c r="AO10" s="138"/>
      <c r="AP10" s="138"/>
      <c r="AQ10" s="136"/>
      <c r="BE10" s="972"/>
      <c r="BS10" s="131" t="s">
        <v>7</v>
      </c>
    </row>
    <row r="11" spans="1:74" ht="18.399999999999999" customHeight="1" x14ac:dyDescent="0.3">
      <c r="B11" s="135"/>
      <c r="C11" s="138"/>
      <c r="D11" s="138"/>
      <c r="E11" s="142" t="s">
        <v>35</v>
      </c>
      <c r="F11" s="138"/>
      <c r="G11" s="138"/>
      <c r="H11" s="138"/>
      <c r="I11" s="138"/>
      <c r="J11" s="138"/>
      <c r="K11" s="138"/>
      <c r="L11" s="138"/>
      <c r="M11" s="138"/>
      <c r="N11" s="138"/>
      <c r="O11" s="138"/>
      <c r="P11" s="138"/>
      <c r="Q11" s="138"/>
      <c r="R11" s="138"/>
      <c r="S11" s="138"/>
      <c r="T11" s="138"/>
      <c r="U11" s="138"/>
      <c r="V11" s="138"/>
      <c r="W11" s="138"/>
      <c r="X11" s="138"/>
      <c r="Y11" s="138"/>
      <c r="Z11" s="138"/>
      <c r="AA11" s="138"/>
      <c r="AB11" s="138"/>
      <c r="AC11" s="138"/>
      <c r="AD11" s="138"/>
      <c r="AE11" s="138"/>
      <c r="AF11" s="138"/>
      <c r="AG11" s="138"/>
      <c r="AH11" s="138"/>
      <c r="AI11" s="138"/>
      <c r="AJ11" s="138"/>
      <c r="AK11" s="141" t="s">
        <v>36</v>
      </c>
      <c r="AL11" s="138"/>
      <c r="AM11" s="138"/>
      <c r="AN11" s="142" t="s">
        <v>3</v>
      </c>
      <c r="AO11" s="138"/>
      <c r="AP11" s="138"/>
      <c r="AQ11" s="136"/>
      <c r="BE11" s="972"/>
      <c r="BS11" s="131" t="s">
        <v>7</v>
      </c>
    </row>
    <row r="12" spans="1:74" ht="6.95" customHeight="1" x14ac:dyDescent="0.3">
      <c r="B12" s="135"/>
      <c r="C12" s="138"/>
      <c r="D12" s="138"/>
      <c r="E12" s="138"/>
      <c r="F12" s="138"/>
      <c r="G12" s="138"/>
      <c r="H12" s="138"/>
      <c r="I12" s="138"/>
      <c r="J12" s="138"/>
      <c r="K12" s="138"/>
      <c r="L12" s="138"/>
      <c r="M12" s="138"/>
      <c r="N12" s="138"/>
      <c r="O12" s="138"/>
      <c r="P12" s="138"/>
      <c r="Q12" s="138"/>
      <c r="R12" s="138"/>
      <c r="S12" s="138"/>
      <c r="T12" s="138"/>
      <c r="U12" s="138"/>
      <c r="V12" s="138"/>
      <c r="W12" s="138"/>
      <c r="X12" s="138"/>
      <c r="Y12" s="138"/>
      <c r="Z12" s="138"/>
      <c r="AA12" s="138"/>
      <c r="AB12" s="138"/>
      <c r="AC12" s="138"/>
      <c r="AD12" s="138"/>
      <c r="AE12" s="138"/>
      <c r="AF12" s="138"/>
      <c r="AG12" s="138"/>
      <c r="AH12" s="138"/>
      <c r="AI12" s="138"/>
      <c r="AJ12" s="138"/>
      <c r="AK12" s="138"/>
      <c r="AL12" s="138"/>
      <c r="AM12" s="138"/>
      <c r="AN12" s="138"/>
      <c r="AO12" s="138"/>
      <c r="AP12" s="138"/>
      <c r="AQ12" s="136"/>
      <c r="BE12" s="972"/>
      <c r="BS12" s="131" t="s">
        <v>7</v>
      </c>
    </row>
    <row r="13" spans="1:74" ht="14.45" customHeight="1" x14ac:dyDescent="0.3">
      <c r="B13" s="135"/>
      <c r="C13" s="138"/>
      <c r="D13" s="141" t="s">
        <v>37</v>
      </c>
      <c r="E13" s="138"/>
      <c r="F13" s="138"/>
      <c r="G13" s="138"/>
      <c r="H13" s="138"/>
      <c r="I13" s="138"/>
      <c r="J13" s="138"/>
      <c r="K13" s="138"/>
      <c r="L13" s="138"/>
      <c r="M13" s="138"/>
      <c r="N13" s="138"/>
      <c r="O13" s="138"/>
      <c r="P13" s="138"/>
      <c r="Q13" s="138"/>
      <c r="R13" s="138"/>
      <c r="S13" s="138"/>
      <c r="T13" s="138"/>
      <c r="U13" s="138"/>
      <c r="V13" s="138"/>
      <c r="W13" s="138"/>
      <c r="X13" s="138"/>
      <c r="Y13" s="138"/>
      <c r="Z13" s="138"/>
      <c r="AA13" s="138"/>
      <c r="AB13" s="138"/>
      <c r="AC13" s="138"/>
      <c r="AD13" s="138"/>
      <c r="AE13" s="138"/>
      <c r="AF13" s="138"/>
      <c r="AG13" s="138"/>
      <c r="AH13" s="138"/>
      <c r="AI13" s="138"/>
      <c r="AJ13" s="138"/>
      <c r="AK13" s="141" t="s">
        <v>34</v>
      </c>
      <c r="AL13" s="138"/>
      <c r="AM13" s="138"/>
      <c r="AN13" s="234" t="s">
        <v>38</v>
      </c>
      <c r="AO13" s="138"/>
      <c r="AP13" s="138"/>
      <c r="AQ13" s="136"/>
      <c r="BE13" s="972"/>
      <c r="BS13" s="131" t="s">
        <v>7</v>
      </c>
    </row>
    <row r="14" spans="1:74" ht="15" x14ac:dyDescent="0.3">
      <c r="B14" s="135"/>
      <c r="C14" s="138"/>
      <c r="D14" s="138"/>
      <c r="E14" s="1049" t="s">
        <v>38</v>
      </c>
      <c r="F14" s="1044"/>
      <c r="G14" s="1044"/>
      <c r="H14" s="1044"/>
      <c r="I14" s="1044"/>
      <c r="J14" s="1044"/>
      <c r="K14" s="1044"/>
      <c r="L14" s="1044"/>
      <c r="M14" s="1044"/>
      <c r="N14" s="1044"/>
      <c r="O14" s="1044"/>
      <c r="P14" s="1044"/>
      <c r="Q14" s="1044"/>
      <c r="R14" s="1044"/>
      <c r="S14" s="1044"/>
      <c r="T14" s="1044"/>
      <c r="U14" s="1044"/>
      <c r="V14" s="1044"/>
      <c r="W14" s="1044"/>
      <c r="X14" s="1044"/>
      <c r="Y14" s="1044"/>
      <c r="Z14" s="1044"/>
      <c r="AA14" s="1044"/>
      <c r="AB14" s="1044"/>
      <c r="AC14" s="1044"/>
      <c r="AD14" s="1044"/>
      <c r="AE14" s="1044"/>
      <c r="AF14" s="1044"/>
      <c r="AG14" s="1044"/>
      <c r="AH14" s="1044"/>
      <c r="AI14" s="1044"/>
      <c r="AJ14" s="1044"/>
      <c r="AK14" s="141" t="s">
        <v>36</v>
      </c>
      <c r="AL14" s="138"/>
      <c r="AM14" s="138"/>
      <c r="AN14" s="234" t="s">
        <v>38</v>
      </c>
      <c r="AO14" s="138"/>
      <c r="AP14" s="138"/>
      <c r="AQ14" s="136"/>
      <c r="BE14" s="972"/>
      <c r="BS14" s="131" t="s">
        <v>7</v>
      </c>
    </row>
    <row r="15" spans="1:74" ht="6.95" customHeight="1" x14ac:dyDescent="0.3">
      <c r="B15" s="135"/>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c r="AB15" s="138"/>
      <c r="AC15" s="138"/>
      <c r="AD15" s="138"/>
      <c r="AE15" s="138"/>
      <c r="AF15" s="138"/>
      <c r="AG15" s="138"/>
      <c r="AH15" s="138"/>
      <c r="AI15" s="138"/>
      <c r="AJ15" s="138"/>
      <c r="AK15" s="138"/>
      <c r="AL15" s="138"/>
      <c r="AM15" s="138"/>
      <c r="AN15" s="138"/>
      <c r="AO15" s="138"/>
      <c r="AP15" s="138"/>
      <c r="AQ15" s="136"/>
      <c r="BE15" s="972"/>
      <c r="BS15" s="131" t="s">
        <v>41</v>
      </c>
    </row>
    <row r="16" spans="1:74" ht="14.45" customHeight="1" x14ac:dyDescent="0.3">
      <c r="B16" s="135"/>
      <c r="C16" s="138"/>
      <c r="D16" s="141" t="s">
        <v>39</v>
      </c>
      <c r="E16" s="138"/>
      <c r="F16" s="138"/>
      <c r="G16" s="138"/>
      <c r="H16" s="138"/>
      <c r="I16" s="138"/>
      <c r="J16" s="138"/>
      <c r="K16" s="138"/>
      <c r="L16" s="138"/>
      <c r="M16" s="138"/>
      <c r="N16" s="138"/>
      <c r="O16" s="138"/>
      <c r="P16" s="138"/>
      <c r="Q16" s="138"/>
      <c r="R16" s="138"/>
      <c r="S16" s="138"/>
      <c r="T16" s="138"/>
      <c r="U16" s="138"/>
      <c r="V16" s="138"/>
      <c r="W16" s="138"/>
      <c r="X16" s="138"/>
      <c r="Y16" s="138"/>
      <c r="Z16" s="138"/>
      <c r="AA16" s="138"/>
      <c r="AB16" s="138"/>
      <c r="AC16" s="138"/>
      <c r="AD16" s="138"/>
      <c r="AE16" s="138"/>
      <c r="AF16" s="138"/>
      <c r="AG16" s="138"/>
      <c r="AH16" s="138"/>
      <c r="AI16" s="138"/>
      <c r="AJ16" s="138"/>
      <c r="AK16" s="141" t="s">
        <v>34</v>
      </c>
      <c r="AL16" s="138"/>
      <c r="AM16" s="138"/>
      <c r="AN16" s="142" t="s">
        <v>3</v>
      </c>
      <c r="AO16" s="138"/>
      <c r="AP16" s="138"/>
      <c r="AQ16" s="136"/>
      <c r="BE16" s="972"/>
      <c r="BS16" s="131" t="s">
        <v>4</v>
      </c>
    </row>
    <row r="17" spans="2:71" ht="18.399999999999999" customHeight="1" x14ac:dyDescent="0.3">
      <c r="B17" s="135"/>
      <c r="C17" s="138"/>
      <c r="D17" s="138"/>
      <c r="E17" s="142" t="s">
        <v>1369</v>
      </c>
      <c r="F17" s="138"/>
      <c r="G17" s="138"/>
      <c r="H17" s="138"/>
      <c r="I17" s="138"/>
      <c r="J17" s="138"/>
      <c r="K17" s="138"/>
      <c r="L17" s="138"/>
      <c r="M17" s="138"/>
      <c r="N17" s="138"/>
      <c r="O17" s="138"/>
      <c r="P17" s="138"/>
      <c r="Q17" s="138"/>
      <c r="R17" s="138"/>
      <c r="S17" s="138"/>
      <c r="T17" s="138"/>
      <c r="U17" s="138"/>
      <c r="V17" s="138"/>
      <c r="W17" s="138"/>
      <c r="X17" s="138"/>
      <c r="Y17" s="138"/>
      <c r="Z17" s="138"/>
      <c r="AA17" s="138"/>
      <c r="AB17" s="138"/>
      <c r="AC17" s="138"/>
      <c r="AD17" s="138"/>
      <c r="AE17" s="138"/>
      <c r="AF17" s="138"/>
      <c r="AG17" s="138"/>
      <c r="AH17" s="138"/>
      <c r="AI17" s="138"/>
      <c r="AJ17" s="138"/>
      <c r="AK17" s="141" t="s">
        <v>36</v>
      </c>
      <c r="AL17" s="138"/>
      <c r="AM17" s="138"/>
      <c r="AN17" s="142" t="s">
        <v>3</v>
      </c>
      <c r="AO17" s="138"/>
      <c r="AP17" s="138"/>
      <c r="AQ17" s="136"/>
      <c r="BE17" s="972"/>
      <c r="BS17" s="131" t="s">
        <v>4</v>
      </c>
    </row>
    <row r="18" spans="2:71" ht="6.95" customHeight="1" x14ac:dyDescent="0.3">
      <c r="B18" s="135"/>
      <c r="C18" s="138"/>
      <c r="D18" s="138"/>
      <c r="E18" s="138"/>
      <c r="F18" s="138"/>
      <c r="G18" s="138"/>
      <c r="H18" s="138"/>
      <c r="I18" s="138"/>
      <c r="J18" s="138"/>
      <c r="K18" s="138"/>
      <c r="L18" s="138"/>
      <c r="M18" s="138"/>
      <c r="N18" s="138"/>
      <c r="O18" s="138"/>
      <c r="P18" s="138"/>
      <c r="Q18" s="138"/>
      <c r="R18" s="138"/>
      <c r="S18" s="138"/>
      <c r="T18" s="138"/>
      <c r="U18" s="138"/>
      <c r="V18" s="138"/>
      <c r="W18" s="138"/>
      <c r="X18" s="138"/>
      <c r="Y18" s="138"/>
      <c r="Z18" s="138"/>
      <c r="AA18" s="138"/>
      <c r="AB18" s="138"/>
      <c r="AC18" s="138"/>
      <c r="AD18" s="138"/>
      <c r="AE18" s="138"/>
      <c r="AF18" s="138"/>
      <c r="AG18" s="138"/>
      <c r="AH18" s="138"/>
      <c r="AI18" s="138"/>
      <c r="AJ18" s="138"/>
      <c r="AK18" s="138"/>
      <c r="AL18" s="138"/>
      <c r="AM18" s="138"/>
      <c r="AN18" s="138"/>
      <c r="AO18" s="138"/>
      <c r="AP18" s="138"/>
      <c r="AQ18" s="136"/>
      <c r="BE18" s="972"/>
      <c r="BS18" s="131" t="s">
        <v>1360</v>
      </c>
    </row>
    <row r="19" spans="2:71" ht="14.45" customHeight="1" x14ac:dyDescent="0.3">
      <c r="B19" s="135"/>
      <c r="C19" s="138"/>
      <c r="D19" s="141" t="s">
        <v>42</v>
      </c>
      <c r="E19" s="138"/>
      <c r="F19" s="138"/>
      <c r="G19" s="138"/>
      <c r="H19" s="138"/>
      <c r="I19" s="138"/>
      <c r="J19" s="138"/>
      <c r="K19" s="138"/>
      <c r="L19" s="138"/>
      <c r="M19" s="138"/>
      <c r="N19" s="138"/>
      <c r="O19" s="138"/>
      <c r="P19" s="138"/>
      <c r="Q19" s="138"/>
      <c r="R19" s="138"/>
      <c r="S19" s="138"/>
      <c r="T19" s="138"/>
      <c r="U19" s="138"/>
      <c r="V19" s="138"/>
      <c r="W19" s="138"/>
      <c r="X19" s="138"/>
      <c r="Y19" s="138"/>
      <c r="Z19" s="138"/>
      <c r="AA19" s="138"/>
      <c r="AB19" s="138"/>
      <c r="AC19" s="138"/>
      <c r="AD19" s="138"/>
      <c r="AE19" s="138"/>
      <c r="AF19" s="138"/>
      <c r="AG19" s="138"/>
      <c r="AH19" s="138"/>
      <c r="AI19" s="138"/>
      <c r="AJ19" s="138"/>
      <c r="AK19" s="138"/>
      <c r="AL19" s="138"/>
      <c r="AM19" s="138"/>
      <c r="AN19" s="138"/>
      <c r="AO19" s="138"/>
      <c r="AP19" s="138"/>
      <c r="AQ19" s="136"/>
      <c r="BE19" s="972"/>
      <c r="BS19" s="131" t="s">
        <v>1360</v>
      </c>
    </row>
    <row r="20" spans="2:71" ht="22.5" customHeight="1" x14ac:dyDescent="0.3">
      <c r="B20" s="135"/>
      <c r="C20" s="138"/>
      <c r="D20" s="138"/>
      <c r="E20" s="1050" t="s">
        <v>3</v>
      </c>
      <c r="F20" s="1044"/>
      <c r="G20" s="1044"/>
      <c r="H20" s="1044"/>
      <c r="I20" s="1044"/>
      <c r="J20" s="1044"/>
      <c r="K20" s="1044"/>
      <c r="L20" s="1044"/>
      <c r="M20" s="1044"/>
      <c r="N20" s="1044"/>
      <c r="O20" s="1044"/>
      <c r="P20" s="1044"/>
      <c r="Q20" s="1044"/>
      <c r="R20" s="1044"/>
      <c r="S20" s="1044"/>
      <c r="T20" s="1044"/>
      <c r="U20" s="1044"/>
      <c r="V20" s="1044"/>
      <c r="W20" s="1044"/>
      <c r="X20" s="1044"/>
      <c r="Y20" s="1044"/>
      <c r="Z20" s="1044"/>
      <c r="AA20" s="1044"/>
      <c r="AB20" s="1044"/>
      <c r="AC20" s="1044"/>
      <c r="AD20" s="1044"/>
      <c r="AE20" s="1044"/>
      <c r="AF20" s="1044"/>
      <c r="AG20" s="1044"/>
      <c r="AH20" s="1044"/>
      <c r="AI20" s="1044"/>
      <c r="AJ20" s="1044"/>
      <c r="AK20" s="1044"/>
      <c r="AL20" s="1044"/>
      <c r="AM20" s="1044"/>
      <c r="AN20" s="1044"/>
      <c r="AO20" s="138"/>
      <c r="AP20" s="138"/>
      <c r="AQ20" s="136"/>
      <c r="BE20" s="972"/>
      <c r="BS20" s="131" t="s">
        <v>4</v>
      </c>
    </row>
    <row r="21" spans="2:71" ht="6.95" customHeight="1" x14ac:dyDescent="0.3">
      <c r="B21" s="135"/>
      <c r="C21" s="138"/>
      <c r="D21" s="138"/>
      <c r="E21" s="138"/>
      <c r="F21" s="138"/>
      <c r="G21" s="138"/>
      <c r="H21" s="138"/>
      <c r="I21" s="138"/>
      <c r="J21" s="138"/>
      <c r="K21" s="138"/>
      <c r="L21" s="138"/>
      <c r="M21" s="138"/>
      <c r="N21" s="138"/>
      <c r="O21" s="138"/>
      <c r="P21" s="138"/>
      <c r="Q21" s="138"/>
      <c r="R21" s="138"/>
      <c r="S21" s="138"/>
      <c r="T21" s="138"/>
      <c r="U21" s="138"/>
      <c r="V21" s="138"/>
      <c r="W21" s="138"/>
      <c r="X21" s="138"/>
      <c r="Y21" s="138"/>
      <c r="Z21" s="138"/>
      <c r="AA21" s="138"/>
      <c r="AB21" s="138"/>
      <c r="AC21" s="138"/>
      <c r="AD21" s="138"/>
      <c r="AE21" s="138"/>
      <c r="AF21" s="138"/>
      <c r="AG21" s="138"/>
      <c r="AH21" s="138"/>
      <c r="AI21" s="138"/>
      <c r="AJ21" s="138"/>
      <c r="AK21" s="138"/>
      <c r="AL21" s="138"/>
      <c r="AM21" s="138"/>
      <c r="AN21" s="138"/>
      <c r="AO21" s="138"/>
      <c r="AP21" s="138"/>
      <c r="AQ21" s="136"/>
      <c r="BE21" s="972"/>
    </row>
    <row r="22" spans="2:71" ht="6.95" customHeight="1" x14ac:dyDescent="0.3">
      <c r="B22" s="135"/>
      <c r="C22" s="138"/>
      <c r="D22" s="143"/>
      <c r="E22" s="143"/>
      <c r="F22" s="143"/>
      <c r="G22" s="143"/>
      <c r="H22" s="143"/>
      <c r="I22" s="143"/>
      <c r="J22" s="143"/>
      <c r="K22" s="143"/>
      <c r="L22" s="143"/>
      <c r="M22" s="143"/>
      <c r="N22" s="143"/>
      <c r="O22" s="143"/>
      <c r="P22" s="143"/>
      <c r="Q22" s="143"/>
      <c r="R22" s="143"/>
      <c r="S22" s="143"/>
      <c r="T22" s="143"/>
      <c r="U22" s="143"/>
      <c r="V22" s="143"/>
      <c r="W22" s="143"/>
      <c r="X22" s="143"/>
      <c r="Y22" s="143"/>
      <c r="Z22" s="143"/>
      <c r="AA22" s="143"/>
      <c r="AB22" s="143"/>
      <c r="AC22" s="143"/>
      <c r="AD22" s="143"/>
      <c r="AE22" s="143"/>
      <c r="AF22" s="143"/>
      <c r="AG22" s="143"/>
      <c r="AH22" s="143"/>
      <c r="AI22" s="143"/>
      <c r="AJ22" s="143"/>
      <c r="AK22" s="143"/>
      <c r="AL22" s="143"/>
      <c r="AM22" s="143"/>
      <c r="AN22" s="143"/>
      <c r="AO22" s="143"/>
      <c r="AP22" s="138"/>
      <c r="AQ22" s="136"/>
      <c r="BE22" s="972"/>
    </row>
    <row r="23" spans="2:71" s="147" customFormat="1" ht="25.9" customHeight="1" x14ac:dyDescent="0.3">
      <c r="B23" s="144"/>
      <c r="C23" s="145"/>
      <c r="D23" s="148" t="s">
        <v>43</v>
      </c>
      <c r="E23" s="149"/>
      <c r="F23" s="149"/>
      <c r="G23" s="149"/>
      <c r="H23" s="149"/>
      <c r="I23" s="149"/>
      <c r="J23" s="149"/>
      <c r="K23" s="149"/>
      <c r="L23" s="149"/>
      <c r="M23" s="149"/>
      <c r="N23" s="149"/>
      <c r="O23" s="149"/>
      <c r="P23" s="149"/>
      <c r="Q23" s="149"/>
      <c r="R23" s="149"/>
      <c r="S23" s="149"/>
      <c r="T23" s="149"/>
      <c r="U23" s="149"/>
      <c r="V23" s="149"/>
      <c r="W23" s="149"/>
      <c r="X23" s="149"/>
      <c r="Y23" s="149"/>
      <c r="Z23" s="149"/>
      <c r="AA23" s="149"/>
      <c r="AB23" s="149"/>
      <c r="AC23" s="149"/>
      <c r="AD23" s="149"/>
      <c r="AE23" s="149"/>
      <c r="AF23" s="149"/>
      <c r="AG23" s="149"/>
      <c r="AH23" s="149"/>
      <c r="AI23" s="149"/>
      <c r="AJ23" s="149"/>
      <c r="AK23" s="1051">
        <f>ROUND(AG51,2)</f>
        <v>0</v>
      </c>
      <c r="AL23" s="1052"/>
      <c r="AM23" s="1052"/>
      <c r="AN23" s="1052"/>
      <c r="AO23" s="1052"/>
      <c r="AP23" s="145"/>
      <c r="AQ23" s="146"/>
      <c r="BE23" s="1046"/>
    </row>
    <row r="24" spans="2:71" s="147" customFormat="1" ht="6.95" customHeight="1" x14ac:dyDescent="0.3">
      <c r="B24" s="144"/>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c r="AA24" s="145"/>
      <c r="AB24" s="145"/>
      <c r="AC24" s="145"/>
      <c r="AD24" s="145"/>
      <c r="AE24" s="145"/>
      <c r="AF24" s="145"/>
      <c r="AG24" s="145"/>
      <c r="AH24" s="145"/>
      <c r="AI24" s="145"/>
      <c r="AJ24" s="145"/>
      <c r="AK24" s="145"/>
      <c r="AL24" s="145"/>
      <c r="AM24" s="145"/>
      <c r="AN24" s="145"/>
      <c r="AO24" s="145"/>
      <c r="AP24" s="145"/>
      <c r="AQ24" s="146"/>
      <c r="BE24" s="1046"/>
    </row>
    <row r="25" spans="2:71" s="147" customFormat="1" x14ac:dyDescent="0.3">
      <c r="B25" s="144"/>
      <c r="C25" s="145"/>
      <c r="D25" s="145"/>
      <c r="E25" s="145"/>
      <c r="F25" s="145"/>
      <c r="G25" s="145"/>
      <c r="H25" s="145"/>
      <c r="I25" s="145"/>
      <c r="J25" s="145"/>
      <c r="K25" s="145"/>
      <c r="L25" s="1053" t="s">
        <v>44</v>
      </c>
      <c r="M25" s="985"/>
      <c r="N25" s="985"/>
      <c r="O25" s="985"/>
      <c r="P25" s="145"/>
      <c r="Q25" s="145"/>
      <c r="R25" s="145"/>
      <c r="S25" s="145"/>
      <c r="T25" s="145"/>
      <c r="U25" s="145"/>
      <c r="V25" s="145"/>
      <c r="W25" s="1053" t="s">
        <v>45</v>
      </c>
      <c r="X25" s="985"/>
      <c r="Y25" s="985"/>
      <c r="Z25" s="985"/>
      <c r="AA25" s="985"/>
      <c r="AB25" s="985"/>
      <c r="AC25" s="985"/>
      <c r="AD25" s="985"/>
      <c r="AE25" s="985"/>
      <c r="AF25" s="145"/>
      <c r="AG25" s="145"/>
      <c r="AH25" s="145"/>
      <c r="AI25" s="145"/>
      <c r="AJ25" s="145"/>
      <c r="AK25" s="1053" t="s">
        <v>46</v>
      </c>
      <c r="AL25" s="985"/>
      <c r="AM25" s="985"/>
      <c r="AN25" s="985"/>
      <c r="AO25" s="985"/>
      <c r="AP25" s="145"/>
      <c r="AQ25" s="146"/>
      <c r="BE25" s="1046"/>
    </row>
    <row r="26" spans="2:71" s="155" customFormat="1" ht="14.45" customHeight="1" x14ac:dyDescent="0.3">
      <c r="B26" s="150"/>
      <c r="C26" s="151"/>
      <c r="D26" s="152" t="s">
        <v>47</v>
      </c>
      <c r="E26" s="151"/>
      <c r="F26" s="152" t="s">
        <v>48</v>
      </c>
      <c r="G26" s="151"/>
      <c r="H26" s="151"/>
      <c r="I26" s="151"/>
      <c r="J26" s="151"/>
      <c r="K26" s="151"/>
      <c r="L26" s="1054">
        <v>0.21</v>
      </c>
      <c r="M26" s="1055"/>
      <c r="N26" s="1055"/>
      <c r="O26" s="1055"/>
      <c r="P26" s="151"/>
      <c r="Q26" s="151"/>
      <c r="R26" s="151"/>
      <c r="S26" s="151"/>
      <c r="T26" s="151"/>
      <c r="U26" s="151"/>
      <c r="V26" s="151"/>
      <c r="W26" s="1056">
        <f>ROUND(AZ51,2)</f>
        <v>0</v>
      </c>
      <c r="X26" s="1055"/>
      <c r="Y26" s="1055"/>
      <c r="Z26" s="1055"/>
      <c r="AA26" s="1055"/>
      <c r="AB26" s="1055"/>
      <c r="AC26" s="1055"/>
      <c r="AD26" s="1055"/>
      <c r="AE26" s="1055"/>
      <c r="AF26" s="151"/>
      <c r="AG26" s="151"/>
      <c r="AH26" s="151"/>
      <c r="AI26" s="151"/>
      <c r="AJ26" s="151"/>
      <c r="AK26" s="1056">
        <f>ROUND(AV51,2)</f>
        <v>0</v>
      </c>
      <c r="AL26" s="1055"/>
      <c r="AM26" s="1055"/>
      <c r="AN26" s="1055"/>
      <c r="AO26" s="1055"/>
      <c r="AP26" s="151"/>
      <c r="AQ26" s="154"/>
      <c r="BE26" s="1047"/>
    </row>
    <row r="27" spans="2:71" s="155" customFormat="1" ht="14.45" customHeight="1" x14ac:dyDescent="0.3">
      <c r="B27" s="150"/>
      <c r="C27" s="151"/>
      <c r="D27" s="151"/>
      <c r="E27" s="151"/>
      <c r="F27" s="152" t="s">
        <v>49</v>
      </c>
      <c r="G27" s="151"/>
      <c r="H27" s="151"/>
      <c r="I27" s="151"/>
      <c r="J27" s="151"/>
      <c r="K27" s="151"/>
      <c r="L27" s="1054">
        <v>0.15</v>
      </c>
      <c r="M27" s="1055"/>
      <c r="N27" s="1055"/>
      <c r="O27" s="1055"/>
      <c r="P27" s="151"/>
      <c r="Q27" s="151"/>
      <c r="R27" s="151"/>
      <c r="S27" s="151"/>
      <c r="T27" s="151"/>
      <c r="U27" s="151"/>
      <c r="V27" s="151"/>
      <c r="W27" s="1056">
        <f>ROUND(BA51,2)</f>
        <v>0</v>
      </c>
      <c r="X27" s="1055"/>
      <c r="Y27" s="1055"/>
      <c r="Z27" s="1055"/>
      <c r="AA27" s="1055"/>
      <c r="AB27" s="1055"/>
      <c r="AC27" s="1055"/>
      <c r="AD27" s="1055"/>
      <c r="AE27" s="1055"/>
      <c r="AF27" s="151"/>
      <c r="AG27" s="151"/>
      <c r="AH27" s="151"/>
      <c r="AI27" s="151"/>
      <c r="AJ27" s="151"/>
      <c r="AK27" s="1056">
        <f>ROUND(AW51,2)</f>
        <v>0</v>
      </c>
      <c r="AL27" s="1055"/>
      <c r="AM27" s="1055"/>
      <c r="AN27" s="1055"/>
      <c r="AO27" s="1055"/>
      <c r="AP27" s="151"/>
      <c r="AQ27" s="154"/>
      <c r="BE27" s="1047"/>
    </row>
    <row r="28" spans="2:71" s="155" customFormat="1" ht="14.45" customHeight="1" x14ac:dyDescent="0.3">
      <c r="B28" s="150"/>
      <c r="C28" s="151"/>
      <c r="D28" s="151"/>
      <c r="E28" s="151"/>
      <c r="F28" s="152" t="s">
        <v>50</v>
      </c>
      <c r="G28" s="151"/>
      <c r="H28" s="151"/>
      <c r="I28" s="151"/>
      <c r="J28" s="151"/>
      <c r="K28" s="151"/>
      <c r="L28" s="1054">
        <v>0.21</v>
      </c>
      <c r="M28" s="1055"/>
      <c r="N28" s="1055"/>
      <c r="O28" s="1055"/>
      <c r="P28" s="151"/>
      <c r="Q28" s="151"/>
      <c r="R28" s="151"/>
      <c r="S28" s="151"/>
      <c r="T28" s="151"/>
      <c r="U28" s="151"/>
      <c r="V28" s="151"/>
      <c r="W28" s="1056">
        <f>ROUND(BB51,2)</f>
        <v>0</v>
      </c>
      <c r="X28" s="1055"/>
      <c r="Y28" s="1055"/>
      <c r="Z28" s="1055"/>
      <c r="AA28" s="1055"/>
      <c r="AB28" s="1055"/>
      <c r="AC28" s="1055"/>
      <c r="AD28" s="1055"/>
      <c r="AE28" s="1055"/>
      <c r="AF28" s="151"/>
      <c r="AG28" s="151"/>
      <c r="AH28" s="151"/>
      <c r="AI28" s="151"/>
      <c r="AJ28" s="151"/>
      <c r="AK28" s="1056">
        <v>0</v>
      </c>
      <c r="AL28" s="1055"/>
      <c r="AM28" s="1055"/>
      <c r="AN28" s="1055"/>
      <c r="AO28" s="1055"/>
      <c r="AP28" s="151"/>
      <c r="AQ28" s="154"/>
      <c r="BE28" s="1047"/>
    </row>
    <row r="29" spans="2:71" s="155" customFormat="1" ht="14.45" customHeight="1" x14ac:dyDescent="0.3">
      <c r="B29" s="150"/>
      <c r="C29" s="151"/>
      <c r="D29" s="151"/>
      <c r="E29" s="151"/>
      <c r="F29" s="152" t="s">
        <v>51</v>
      </c>
      <c r="G29" s="151"/>
      <c r="H29" s="151"/>
      <c r="I29" s="151"/>
      <c r="J29" s="151"/>
      <c r="K29" s="151"/>
      <c r="L29" s="1054">
        <v>0.15</v>
      </c>
      <c r="M29" s="1055"/>
      <c r="N29" s="1055"/>
      <c r="O29" s="1055"/>
      <c r="P29" s="151"/>
      <c r="Q29" s="151"/>
      <c r="R29" s="151"/>
      <c r="S29" s="151"/>
      <c r="T29" s="151"/>
      <c r="U29" s="151"/>
      <c r="V29" s="151"/>
      <c r="W29" s="1056">
        <f>ROUND(BC51,2)</f>
        <v>0</v>
      </c>
      <c r="X29" s="1055"/>
      <c r="Y29" s="1055"/>
      <c r="Z29" s="1055"/>
      <c r="AA29" s="1055"/>
      <c r="AB29" s="1055"/>
      <c r="AC29" s="1055"/>
      <c r="AD29" s="1055"/>
      <c r="AE29" s="1055"/>
      <c r="AF29" s="151"/>
      <c r="AG29" s="151"/>
      <c r="AH29" s="151"/>
      <c r="AI29" s="151"/>
      <c r="AJ29" s="151"/>
      <c r="AK29" s="1056">
        <v>0</v>
      </c>
      <c r="AL29" s="1055"/>
      <c r="AM29" s="1055"/>
      <c r="AN29" s="1055"/>
      <c r="AO29" s="1055"/>
      <c r="AP29" s="151"/>
      <c r="AQ29" s="154"/>
      <c r="BE29" s="1047"/>
    </row>
    <row r="30" spans="2:71" s="155" customFormat="1" ht="14.45" hidden="1" customHeight="1" x14ac:dyDescent="0.3">
      <c r="B30" s="150"/>
      <c r="C30" s="151"/>
      <c r="D30" s="151"/>
      <c r="E30" s="151"/>
      <c r="F30" s="152" t="s">
        <v>52</v>
      </c>
      <c r="G30" s="151"/>
      <c r="H30" s="151"/>
      <c r="I30" s="151"/>
      <c r="J30" s="151"/>
      <c r="K30" s="151"/>
      <c r="L30" s="1054">
        <v>0</v>
      </c>
      <c r="M30" s="1055"/>
      <c r="N30" s="1055"/>
      <c r="O30" s="1055"/>
      <c r="P30" s="151"/>
      <c r="Q30" s="151"/>
      <c r="R30" s="151"/>
      <c r="S30" s="151"/>
      <c r="T30" s="151"/>
      <c r="U30" s="151"/>
      <c r="V30" s="151"/>
      <c r="W30" s="1056">
        <f>ROUND(BD51,2)</f>
        <v>0</v>
      </c>
      <c r="X30" s="1055"/>
      <c r="Y30" s="1055"/>
      <c r="Z30" s="1055"/>
      <c r="AA30" s="1055"/>
      <c r="AB30" s="1055"/>
      <c r="AC30" s="1055"/>
      <c r="AD30" s="1055"/>
      <c r="AE30" s="1055"/>
      <c r="AF30" s="151"/>
      <c r="AG30" s="151"/>
      <c r="AH30" s="151"/>
      <c r="AI30" s="151"/>
      <c r="AJ30" s="151"/>
      <c r="AK30" s="1056">
        <v>0</v>
      </c>
      <c r="AL30" s="1055"/>
      <c r="AM30" s="1055"/>
      <c r="AN30" s="1055"/>
      <c r="AO30" s="1055"/>
      <c r="AP30" s="151"/>
      <c r="AQ30" s="154"/>
      <c r="BE30" s="1047"/>
    </row>
    <row r="31" spans="2:71" s="147" customFormat="1" ht="6.95" customHeight="1" x14ac:dyDescent="0.3">
      <c r="B31" s="144"/>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c r="AA31" s="145"/>
      <c r="AB31" s="145"/>
      <c r="AC31" s="145"/>
      <c r="AD31" s="145"/>
      <c r="AE31" s="145"/>
      <c r="AF31" s="145"/>
      <c r="AG31" s="145"/>
      <c r="AH31" s="145"/>
      <c r="AI31" s="145"/>
      <c r="AJ31" s="145"/>
      <c r="AK31" s="145"/>
      <c r="AL31" s="145"/>
      <c r="AM31" s="145"/>
      <c r="AN31" s="145"/>
      <c r="AO31" s="145"/>
      <c r="AP31" s="145"/>
      <c r="AQ31" s="146"/>
      <c r="BE31" s="1046"/>
    </row>
    <row r="32" spans="2:71" s="147" customFormat="1" ht="25.9" customHeight="1" x14ac:dyDescent="0.3">
      <c r="B32" s="144"/>
      <c r="C32" s="156"/>
      <c r="D32" s="157" t="s">
        <v>53</v>
      </c>
      <c r="E32" s="158"/>
      <c r="F32" s="158"/>
      <c r="G32" s="158"/>
      <c r="H32" s="158"/>
      <c r="I32" s="158"/>
      <c r="J32" s="158"/>
      <c r="K32" s="158"/>
      <c r="L32" s="158"/>
      <c r="M32" s="158"/>
      <c r="N32" s="158"/>
      <c r="O32" s="158"/>
      <c r="P32" s="158"/>
      <c r="Q32" s="158"/>
      <c r="R32" s="158"/>
      <c r="S32" s="158"/>
      <c r="T32" s="159" t="s">
        <v>54</v>
      </c>
      <c r="U32" s="158"/>
      <c r="V32" s="158"/>
      <c r="W32" s="158"/>
      <c r="X32" s="1059" t="s">
        <v>55</v>
      </c>
      <c r="Y32" s="1060"/>
      <c r="Z32" s="1060"/>
      <c r="AA32" s="1060"/>
      <c r="AB32" s="1060"/>
      <c r="AC32" s="158"/>
      <c r="AD32" s="158"/>
      <c r="AE32" s="158"/>
      <c r="AF32" s="158"/>
      <c r="AG32" s="158"/>
      <c r="AH32" s="158"/>
      <c r="AI32" s="158"/>
      <c r="AJ32" s="158"/>
      <c r="AK32" s="1061">
        <f>SUM(AK23:AK30)</f>
        <v>0</v>
      </c>
      <c r="AL32" s="1060"/>
      <c r="AM32" s="1060"/>
      <c r="AN32" s="1060"/>
      <c r="AO32" s="1062"/>
      <c r="AP32" s="156"/>
      <c r="AQ32" s="235"/>
      <c r="BE32" s="1046"/>
    </row>
    <row r="33" spans="2:56" s="147" customFormat="1" ht="6.95" customHeight="1" x14ac:dyDescent="0.3">
      <c r="B33" s="144"/>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c r="AA33" s="145"/>
      <c r="AB33" s="145"/>
      <c r="AC33" s="145"/>
      <c r="AD33" s="145"/>
      <c r="AE33" s="145"/>
      <c r="AF33" s="145"/>
      <c r="AG33" s="145"/>
      <c r="AH33" s="145"/>
      <c r="AI33" s="145"/>
      <c r="AJ33" s="145"/>
      <c r="AK33" s="145"/>
      <c r="AL33" s="145"/>
      <c r="AM33" s="145"/>
      <c r="AN33" s="145"/>
      <c r="AO33" s="145"/>
      <c r="AP33" s="145"/>
      <c r="AQ33" s="146"/>
    </row>
    <row r="34" spans="2:56" s="147" customFormat="1" ht="6.95" customHeight="1" x14ac:dyDescent="0.3">
      <c r="B34" s="164"/>
      <c r="C34" s="165"/>
      <c r="D34" s="165"/>
      <c r="E34" s="165"/>
      <c r="F34" s="165"/>
      <c r="G34" s="165"/>
      <c r="H34" s="165"/>
      <c r="I34" s="165"/>
      <c r="J34" s="165"/>
      <c r="K34" s="165"/>
      <c r="L34" s="165"/>
      <c r="M34" s="165"/>
      <c r="N34" s="165"/>
      <c r="O34" s="165"/>
      <c r="P34" s="165"/>
      <c r="Q34" s="165"/>
      <c r="R34" s="165"/>
      <c r="S34" s="165"/>
      <c r="T34" s="165"/>
      <c r="U34" s="165"/>
      <c r="V34" s="165"/>
      <c r="W34" s="165"/>
      <c r="X34" s="165"/>
      <c r="Y34" s="165"/>
      <c r="Z34" s="165"/>
      <c r="AA34" s="165"/>
      <c r="AB34" s="165"/>
      <c r="AC34" s="165"/>
      <c r="AD34" s="165"/>
      <c r="AE34" s="165"/>
      <c r="AF34" s="165"/>
      <c r="AG34" s="165"/>
      <c r="AH34" s="165"/>
      <c r="AI34" s="165"/>
      <c r="AJ34" s="165"/>
      <c r="AK34" s="165"/>
      <c r="AL34" s="165"/>
      <c r="AM34" s="165"/>
      <c r="AN34" s="165"/>
      <c r="AO34" s="165"/>
      <c r="AP34" s="165"/>
      <c r="AQ34" s="166"/>
    </row>
    <row r="38" spans="2:56" s="147" customFormat="1" ht="6.95" customHeight="1" x14ac:dyDescent="0.3">
      <c r="B38" s="167"/>
      <c r="C38" s="168"/>
      <c r="D38" s="168"/>
      <c r="E38" s="168"/>
      <c r="F38" s="168"/>
      <c r="G38" s="168"/>
      <c r="H38" s="168"/>
      <c r="I38" s="168"/>
      <c r="J38" s="168"/>
      <c r="K38" s="168"/>
      <c r="L38" s="168"/>
      <c r="M38" s="168"/>
      <c r="N38" s="168"/>
      <c r="O38" s="168"/>
      <c r="P38" s="168"/>
      <c r="Q38" s="168"/>
      <c r="R38" s="168"/>
      <c r="S38" s="168"/>
      <c r="T38" s="168"/>
      <c r="U38" s="168"/>
      <c r="V38" s="168"/>
      <c r="W38" s="168"/>
      <c r="X38" s="168"/>
      <c r="Y38" s="168"/>
      <c r="Z38" s="168"/>
      <c r="AA38" s="168"/>
      <c r="AB38" s="168"/>
      <c r="AC38" s="168"/>
      <c r="AD38" s="168"/>
      <c r="AE38" s="168"/>
      <c r="AF38" s="168"/>
      <c r="AG38" s="168"/>
      <c r="AH38" s="168"/>
      <c r="AI38" s="168"/>
      <c r="AJ38" s="168"/>
      <c r="AK38" s="168"/>
      <c r="AL38" s="168"/>
      <c r="AM38" s="168"/>
      <c r="AN38" s="168"/>
      <c r="AO38" s="168"/>
      <c r="AP38" s="168"/>
      <c r="AQ38" s="168"/>
      <c r="AR38" s="144"/>
    </row>
    <row r="39" spans="2:56" s="147" customFormat="1" ht="36.950000000000003" customHeight="1" x14ac:dyDescent="0.3">
      <c r="B39" s="144"/>
      <c r="C39" s="236" t="s">
        <v>56</v>
      </c>
      <c r="AR39" s="144"/>
    </row>
    <row r="40" spans="2:56" s="147" customFormat="1" ht="6.95" customHeight="1" x14ac:dyDescent="0.3">
      <c r="B40" s="144"/>
      <c r="AR40" s="144"/>
    </row>
    <row r="41" spans="2:56" s="170" customFormat="1" ht="14.45" customHeight="1" x14ac:dyDescent="0.3">
      <c r="B41" s="169"/>
      <c r="C41" s="237" t="s">
        <v>15</v>
      </c>
      <c r="L41" s="170" t="str">
        <f>K5</f>
        <v>CHRUDIM_SOS_SOU</v>
      </c>
      <c r="AR41" s="169"/>
    </row>
    <row r="42" spans="2:56" s="172" customFormat="1" ht="36.950000000000003" customHeight="1" x14ac:dyDescent="0.3">
      <c r="B42" s="171"/>
      <c r="C42" s="183" t="s">
        <v>18</v>
      </c>
      <c r="L42" s="1057" t="str">
        <f>K6</f>
        <v>VYBUDOVÁNÍ UČEBNY PRAKTICKÉHO VYUČOVÁNÍ, PŮDNÍ VESTAVBA OBJEKTU SOŠ A SOU OBCHODU A SLUŽEB</v>
      </c>
      <c r="M42" s="1058"/>
      <c r="N42" s="1058"/>
      <c r="O42" s="1058"/>
      <c r="P42" s="1058"/>
      <c r="Q42" s="1058"/>
      <c r="R42" s="1058"/>
      <c r="S42" s="1058"/>
      <c r="T42" s="1058"/>
      <c r="U42" s="1058"/>
      <c r="V42" s="1058"/>
      <c r="W42" s="1058"/>
      <c r="X42" s="1058"/>
      <c r="Y42" s="1058"/>
      <c r="Z42" s="1058"/>
      <c r="AA42" s="1058"/>
      <c r="AB42" s="1058"/>
      <c r="AC42" s="1058"/>
      <c r="AD42" s="1058"/>
      <c r="AE42" s="1058"/>
      <c r="AF42" s="1058"/>
      <c r="AG42" s="1058"/>
      <c r="AH42" s="1058"/>
      <c r="AI42" s="1058"/>
      <c r="AJ42" s="1058"/>
      <c r="AK42" s="1058"/>
      <c r="AL42" s="1058"/>
      <c r="AM42" s="1058"/>
      <c r="AN42" s="1058"/>
      <c r="AO42" s="1058"/>
      <c r="AR42" s="171"/>
    </row>
    <row r="43" spans="2:56" s="147" customFormat="1" ht="6.95" customHeight="1" x14ac:dyDescent="0.3">
      <c r="B43" s="144"/>
      <c r="AR43" s="144"/>
    </row>
    <row r="44" spans="2:56" s="147" customFormat="1" ht="15" x14ac:dyDescent="0.3">
      <c r="B44" s="144"/>
      <c r="C44" s="237" t="s">
        <v>23</v>
      </c>
      <c r="L44" s="238" t="str">
        <f>IF(K8="","",K8)</f>
        <v>Čáslavská 205, Chrudim</v>
      </c>
      <c r="AI44" s="237" t="s">
        <v>25</v>
      </c>
      <c r="AM44" s="1063" t="str">
        <f>IF(AN8= "","",AN8)</f>
        <v>3.11.2016</v>
      </c>
      <c r="AN44" s="1046"/>
      <c r="AR44" s="144"/>
    </row>
    <row r="45" spans="2:56" s="147" customFormat="1" ht="6.95" customHeight="1" x14ac:dyDescent="0.3">
      <c r="B45" s="144"/>
      <c r="AR45" s="144"/>
    </row>
    <row r="46" spans="2:56" s="147" customFormat="1" ht="15" x14ac:dyDescent="0.3">
      <c r="B46" s="144"/>
      <c r="C46" s="237" t="s">
        <v>33</v>
      </c>
      <c r="L46" s="170" t="str">
        <f>IF(E11= "","",E11)</f>
        <v>SOŠ a SOU Obchodu a služeb, Čáslavská 205, Chrudim</v>
      </c>
      <c r="AI46" s="237" t="s">
        <v>39</v>
      </c>
      <c r="AM46" s="1064" t="str">
        <f>IF(E17="","",E17)</f>
        <v>Ing. Karel Dovrtěl</v>
      </c>
      <c r="AN46" s="1046"/>
      <c r="AO46" s="1046"/>
      <c r="AP46" s="1046"/>
      <c r="AR46" s="144"/>
      <c r="AS46" s="982" t="s">
        <v>57</v>
      </c>
      <c r="AT46" s="983"/>
      <c r="AU46" s="160"/>
      <c r="AV46" s="160"/>
      <c r="AW46" s="160"/>
      <c r="AX46" s="160"/>
      <c r="AY46" s="160"/>
      <c r="AZ46" s="160"/>
      <c r="BA46" s="160"/>
      <c r="BB46" s="160"/>
      <c r="BC46" s="160"/>
      <c r="BD46" s="161"/>
    </row>
    <row r="47" spans="2:56" s="147" customFormat="1" ht="15" x14ac:dyDescent="0.3">
      <c r="B47" s="144"/>
      <c r="C47" s="237" t="s">
        <v>37</v>
      </c>
      <c r="L47" s="170" t="str">
        <f>IF(E14= "Vyplň údaj","",E14)</f>
        <v/>
      </c>
      <c r="AR47" s="144"/>
      <c r="AS47" s="984"/>
      <c r="AT47" s="985"/>
      <c r="AU47" s="145"/>
      <c r="AV47" s="145"/>
      <c r="AW47" s="145"/>
      <c r="AX47" s="145"/>
      <c r="AY47" s="145"/>
      <c r="AZ47" s="145"/>
      <c r="BA47" s="145"/>
      <c r="BB47" s="145"/>
      <c r="BC47" s="145"/>
      <c r="BD47" s="173"/>
    </row>
    <row r="48" spans="2:56" s="147" customFormat="1" ht="10.9" customHeight="1" x14ac:dyDescent="0.3">
      <c r="B48" s="144"/>
      <c r="AR48" s="144"/>
      <c r="AS48" s="984"/>
      <c r="AT48" s="985"/>
      <c r="AU48" s="145"/>
      <c r="AV48" s="145"/>
      <c r="AW48" s="145"/>
      <c r="AX48" s="145"/>
      <c r="AY48" s="145"/>
      <c r="AZ48" s="145"/>
      <c r="BA48" s="145"/>
      <c r="BB48" s="145"/>
      <c r="BC48" s="145"/>
      <c r="BD48" s="173"/>
    </row>
    <row r="49" spans="2:91" s="147" customFormat="1" ht="29.25" customHeight="1" x14ac:dyDescent="0.3">
      <c r="B49" s="144"/>
      <c r="C49" s="1065" t="s">
        <v>58</v>
      </c>
      <c r="D49" s="1066"/>
      <c r="E49" s="1066"/>
      <c r="F49" s="1066"/>
      <c r="G49" s="1066"/>
      <c r="H49" s="174"/>
      <c r="I49" s="1067" t="s">
        <v>59</v>
      </c>
      <c r="J49" s="1066"/>
      <c r="K49" s="1066"/>
      <c r="L49" s="1066"/>
      <c r="M49" s="1066"/>
      <c r="N49" s="1066"/>
      <c r="O49" s="1066"/>
      <c r="P49" s="1066"/>
      <c r="Q49" s="1066"/>
      <c r="R49" s="1066"/>
      <c r="S49" s="1066"/>
      <c r="T49" s="1066"/>
      <c r="U49" s="1066"/>
      <c r="V49" s="1066"/>
      <c r="W49" s="1066"/>
      <c r="X49" s="1066"/>
      <c r="Y49" s="1066"/>
      <c r="Z49" s="1066"/>
      <c r="AA49" s="1066"/>
      <c r="AB49" s="1066"/>
      <c r="AC49" s="1066"/>
      <c r="AD49" s="1066"/>
      <c r="AE49" s="1066"/>
      <c r="AF49" s="1066"/>
      <c r="AG49" s="1068" t="s">
        <v>60</v>
      </c>
      <c r="AH49" s="1066"/>
      <c r="AI49" s="1066"/>
      <c r="AJ49" s="1066"/>
      <c r="AK49" s="1066"/>
      <c r="AL49" s="1066"/>
      <c r="AM49" s="1066"/>
      <c r="AN49" s="1067" t="s">
        <v>61</v>
      </c>
      <c r="AO49" s="1066"/>
      <c r="AP49" s="1066"/>
      <c r="AQ49" s="239" t="s">
        <v>62</v>
      </c>
      <c r="AR49" s="144"/>
      <c r="AS49" s="175" t="s">
        <v>63</v>
      </c>
      <c r="AT49" s="176" t="s">
        <v>64</v>
      </c>
      <c r="AU49" s="176" t="s">
        <v>65</v>
      </c>
      <c r="AV49" s="176" t="s">
        <v>66</v>
      </c>
      <c r="AW49" s="176" t="s">
        <v>67</v>
      </c>
      <c r="AX49" s="176" t="s">
        <v>68</v>
      </c>
      <c r="AY49" s="176" t="s">
        <v>69</v>
      </c>
      <c r="AZ49" s="176" t="s">
        <v>70</v>
      </c>
      <c r="BA49" s="176" t="s">
        <v>71</v>
      </c>
      <c r="BB49" s="176" t="s">
        <v>72</v>
      </c>
      <c r="BC49" s="176" t="s">
        <v>73</v>
      </c>
      <c r="BD49" s="177" t="s">
        <v>74</v>
      </c>
    </row>
    <row r="50" spans="2:91" s="147" customFormat="1" ht="10.9" customHeight="1" x14ac:dyDescent="0.3">
      <c r="B50" s="144"/>
      <c r="AR50" s="144"/>
      <c r="AS50" s="178"/>
      <c r="AT50" s="160"/>
      <c r="AU50" s="160"/>
      <c r="AV50" s="160"/>
      <c r="AW50" s="160"/>
      <c r="AX50" s="160"/>
      <c r="AY50" s="160"/>
      <c r="AZ50" s="160"/>
      <c r="BA50" s="160"/>
      <c r="BB50" s="160"/>
      <c r="BC50" s="160"/>
      <c r="BD50" s="161"/>
    </row>
    <row r="51" spans="2:91" s="172" customFormat="1" ht="32.450000000000003" customHeight="1" x14ac:dyDescent="0.3">
      <c r="B51" s="171"/>
      <c r="C51" s="240" t="s">
        <v>75</v>
      </c>
      <c r="D51" s="241"/>
      <c r="E51" s="241"/>
      <c r="F51" s="241"/>
      <c r="G51" s="241"/>
      <c r="H51" s="241"/>
      <c r="I51" s="241"/>
      <c r="J51" s="241"/>
      <c r="K51" s="241"/>
      <c r="L51" s="241"/>
      <c r="M51" s="241"/>
      <c r="N51" s="241"/>
      <c r="O51" s="241"/>
      <c r="P51" s="241"/>
      <c r="Q51" s="241"/>
      <c r="R51" s="241"/>
      <c r="S51" s="241"/>
      <c r="T51" s="241"/>
      <c r="U51" s="241"/>
      <c r="V51" s="241"/>
      <c r="W51" s="241"/>
      <c r="X51" s="241"/>
      <c r="Y51" s="241"/>
      <c r="Z51" s="241"/>
      <c r="AA51" s="241"/>
      <c r="AB51" s="241"/>
      <c r="AC51" s="241"/>
      <c r="AD51" s="241"/>
      <c r="AE51" s="241"/>
      <c r="AF51" s="241"/>
      <c r="AG51" s="1069">
        <f>ROUND(AG52,2)</f>
        <v>0</v>
      </c>
      <c r="AH51" s="1069"/>
      <c r="AI51" s="1069"/>
      <c r="AJ51" s="1069"/>
      <c r="AK51" s="1069"/>
      <c r="AL51" s="1069"/>
      <c r="AM51" s="1069"/>
      <c r="AN51" s="1070">
        <f>SUM(AG51,AT51)</f>
        <v>0</v>
      </c>
      <c r="AO51" s="1070"/>
      <c r="AP51" s="1070"/>
      <c r="AQ51" s="242" t="s">
        <v>3</v>
      </c>
      <c r="AR51" s="171"/>
      <c r="AS51" s="179">
        <f>ROUND(AS52,2)</f>
        <v>0</v>
      </c>
      <c r="AT51" s="180">
        <f>ROUND(SUM(AV51:AW51),2)</f>
        <v>0</v>
      </c>
      <c r="AU51" s="181">
        <f>ROUND(AU52,5)</f>
        <v>0</v>
      </c>
      <c r="AV51" s="180">
        <f>ROUND(AZ51*L26,2)</f>
        <v>0</v>
      </c>
      <c r="AW51" s="180">
        <f>ROUND(BA51*L27,2)</f>
        <v>0</v>
      </c>
      <c r="AX51" s="180">
        <f>ROUND(BB51*L26,2)</f>
        <v>0</v>
      </c>
      <c r="AY51" s="180">
        <f>ROUND(BC51*L27,2)</f>
        <v>0</v>
      </c>
      <c r="AZ51" s="180">
        <f>ROUND(AZ52,2)</f>
        <v>0</v>
      </c>
      <c r="BA51" s="180">
        <f>ROUND(BA52,2)</f>
        <v>0</v>
      </c>
      <c r="BB51" s="180">
        <f>ROUND(BB52,2)</f>
        <v>0</v>
      </c>
      <c r="BC51" s="180">
        <f>ROUND(BC52,2)</f>
        <v>0</v>
      </c>
      <c r="BD51" s="182">
        <f>ROUND(BD52,2)</f>
        <v>0</v>
      </c>
      <c r="BS51" s="183" t="s">
        <v>76</v>
      </c>
      <c r="BT51" s="183" t="s">
        <v>77</v>
      </c>
      <c r="BU51" s="184" t="s">
        <v>78</v>
      </c>
      <c r="BV51" s="183" t="s">
        <v>79</v>
      </c>
      <c r="BW51" s="183" t="s">
        <v>1560</v>
      </c>
      <c r="BX51" s="183" t="s">
        <v>80</v>
      </c>
      <c r="CL51" s="183" t="s">
        <v>3</v>
      </c>
    </row>
    <row r="52" spans="2:91" s="186" customFormat="1" ht="27.4" customHeight="1" x14ac:dyDescent="0.3">
      <c r="B52" s="185"/>
      <c r="C52" s="243"/>
      <c r="D52" s="1071" t="s">
        <v>1565</v>
      </c>
      <c r="E52" s="1072"/>
      <c r="F52" s="1072"/>
      <c r="G52" s="1072"/>
      <c r="H52" s="1072"/>
      <c r="I52" s="244"/>
      <c r="J52" s="1071" t="s">
        <v>1566</v>
      </c>
      <c r="K52" s="1072"/>
      <c r="L52" s="1072"/>
      <c r="M52" s="1072"/>
      <c r="N52" s="1072"/>
      <c r="O52" s="1072"/>
      <c r="P52" s="1072"/>
      <c r="Q52" s="1072"/>
      <c r="R52" s="1072"/>
      <c r="S52" s="1072"/>
      <c r="T52" s="1072"/>
      <c r="U52" s="1072"/>
      <c r="V52" s="1072"/>
      <c r="W52" s="1072"/>
      <c r="X52" s="1072"/>
      <c r="Y52" s="1072"/>
      <c r="Z52" s="1072"/>
      <c r="AA52" s="1072"/>
      <c r="AB52" s="1072"/>
      <c r="AC52" s="1072"/>
      <c r="AD52" s="1072"/>
      <c r="AE52" s="1072"/>
      <c r="AF52" s="1072"/>
      <c r="AG52" s="1073">
        <f>'D.1.5 - ZTI - D.1.5 - Zař...'!J27</f>
        <v>0</v>
      </c>
      <c r="AH52" s="1072"/>
      <c r="AI52" s="1072"/>
      <c r="AJ52" s="1072"/>
      <c r="AK52" s="1072"/>
      <c r="AL52" s="1072"/>
      <c r="AM52" s="1072"/>
      <c r="AN52" s="1073">
        <f>SUM(AG52,AT52)</f>
        <v>0</v>
      </c>
      <c r="AO52" s="1072"/>
      <c r="AP52" s="1072"/>
      <c r="AQ52" s="245" t="s">
        <v>82</v>
      </c>
      <c r="AR52" s="185"/>
      <c r="AS52" s="187">
        <v>0</v>
      </c>
      <c r="AT52" s="188">
        <f>ROUND(SUM(AV52:AW52),2)</f>
        <v>0</v>
      </c>
      <c r="AU52" s="189">
        <f>'D.1.5 - ZTI - D.1.5 - Zař...'!P82</f>
        <v>0</v>
      </c>
      <c r="AV52" s="188">
        <f>'D.1.5 - ZTI - D.1.5 - Zař...'!J30</f>
        <v>0</v>
      </c>
      <c r="AW52" s="188">
        <f>'D.1.5 - ZTI - D.1.5 - Zař...'!J31</f>
        <v>0</v>
      </c>
      <c r="AX52" s="188">
        <f>'D.1.5 - ZTI - D.1.5 - Zař...'!J32</f>
        <v>0</v>
      </c>
      <c r="AY52" s="188">
        <f>'D.1.5 - ZTI - D.1.5 - Zař...'!J33</f>
        <v>0</v>
      </c>
      <c r="AZ52" s="188">
        <f>'D.1.5 - ZTI - D.1.5 - Zař...'!F30</f>
        <v>0</v>
      </c>
      <c r="BA52" s="188">
        <f>'D.1.5 - ZTI - D.1.5 - Zař...'!F31</f>
        <v>0</v>
      </c>
      <c r="BB52" s="188">
        <f>'D.1.5 - ZTI - D.1.5 - Zař...'!F32</f>
        <v>0</v>
      </c>
      <c r="BC52" s="188">
        <f>'D.1.5 - ZTI - D.1.5 - Zař...'!F33</f>
        <v>0</v>
      </c>
      <c r="BD52" s="190">
        <f>'D.1.5 - ZTI - D.1.5 - Zař...'!F34</f>
        <v>0</v>
      </c>
      <c r="BT52" s="191" t="s">
        <v>9</v>
      </c>
      <c r="BV52" s="191" t="s">
        <v>79</v>
      </c>
      <c r="BW52" s="191" t="s">
        <v>1567</v>
      </c>
      <c r="BX52" s="191" t="s">
        <v>1560</v>
      </c>
      <c r="CL52" s="191" t="s">
        <v>3</v>
      </c>
      <c r="CM52" s="191" t="s">
        <v>84</v>
      </c>
    </row>
    <row r="53" spans="2:91" s="147" customFormat="1" ht="30" customHeight="1" x14ac:dyDescent="0.3">
      <c r="B53" s="144"/>
      <c r="AR53" s="144"/>
    </row>
    <row r="54" spans="2:91" s="147" customFormat="1" ht="6.95" customHeight="1" x14ac:dyDescent="0.3">
      <c r="B54" s="164"/>
      <c r="C54" s="165"/>
      <c r="D54" s="165"/>
      <c r="E54" s="165"/>
      <c r="F54" s="165"/>
      <c r="G54" s="165"/>
      <c r="H54" s="165"/>
      <c r="I54" s="165"/>
      <c r="J54" s="165"/>
      <c r="K54" s="165"/>
      <c r="L54" s="165"/>
      <c r="M54" s="165"/>
      <c r="N54" s="165"/>
      <c r="O54" s="165"/>
      <c r="P54" s="165"/>
      <c r="Q54" s="165"/>
      <c r="R54" s="165"/>
      <c r="S54" s="165"/>
      <c r="T54" s="165"/>
      <c r="U54" s="165"/>
      <c r="V54" s="165"/>
      <c r="W54" s="165"/>
      <c r="X54" s="165"/>
      <c r="Y54" s="165"/>
      <c r="Z54" s="165"/>
      <c r="AA54" s="165"/>
      <c r="AB54" s="165"/>
      <c r="AC54" s="165"/>
      <c r="AD54" s="165"/>
      <c r="AE54" s="165"/>
      <c r="AF54" s="165"/>
      <c r="AG54" s="165"/>
      <c r="AH54" s="165"/>
      <c r="AI54" s="165"/>
      <c r="AJ54" s="165"/>
      <c r="AK54" s="165"/>
      <c r="AL54" s="165"/>
      <c r="AM54" s="165"/>
      <c r="AN54" s="165"/>
      <c r="AO54" s="165"/>
      <c r="AP54" s="165"/>
      <c r="AQ54" s="165"/>
      <c r="AR54" s="144"/>
    </row>
  </sheetData>
  <sheetProtection password="DE3D" sheet="1" objects="1" scenarios="1"/>
  <mergeCells count="41">
    <mergeCell ref="AG51:AM51"/>
    <mergeCell ref="AN51:AP51"/>
    <mergeCell ref="D52:H52"/>
    <mergeCell ref="J52:AF52"/>
    <mergeCell ref="AG52:AM52"/>
    <mergeCell ref="AN52:AP52"/>
    <mergeCell ref="AM44:AN44"/>
    <mergeCell ref="AM46:AP46"/>
    <mergeCell ref="AS46:AT48"/>
    <mergeCell ref="C49:G49"/>
    <mergeCell ref="I49:AF49"/>
    <mergeCell ref="AG49:AM49"/>
    <mergeCell ref="AN49:AP49"/>
    <mergeCell ref="L42:AO42"/>
    <mergeCell ref="L28:O28"/>
    <mergeCell ref="W28:AE28"/>
    <mergeCell ref="AK28:AO28"/>
    <mergeCell ref="L29:O29"/>
    <mergeCell ref="W29:AE29"/>
    <mergeCell ref="AK29:AO29"/>
    <mergeCell ref="L30:O30"/>
    <mergeCell ref="W30:AE30"/>
    <mergeCell ref="AK30:AO30"/>
    <mergeCell ref="X32:AB32"/>
    <mergeCell ref="AK32:AO32"/>
    <mergeCell ref="AR2:BE2"/>
    <mergeCell ref="K5:AO5"/>
    <mergeCell ref="BE5:BE32"/>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s>
  <pageMargins left="0.59055118110236227" right="0.59055118110236227" top="0.59055118110236227" bottom="0.59055118110236227" header="0" footer="0"/>
  <pageSetup scale="67" fitToHeight="100" orientation="portrait" blackAndWhite="1" errors="blank"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BR225"/>
  <sheetViews>
    <sheetView showGridLines="0" view="pageBreakPreview" zoomScale="115" zoomScaleSheetLayoutView="115" workbookViewId="0">
      <pane ySplit="1" topLeftCell="A74" activePane="bottomLeft" state="frozen"/>
      <selection pane="bottomLeft" activeCell="I85" sqref="I85"/>
    </sheetView>
  </sheetViews>
  <sheetFormatPr defaultRowHeight="13.5" x14ac:dyDescent="0.3"/>
  <cols>
    <col min="1" max="1" width="8.33203125" style="626" customWidth="1"/>
    <col min="2" max="2" width="1.6640625" style="626" customWidth="1"/>
    <col min="3" max="3" width="4.1640625" style="626" customWidth="1"/>
    <col min="4" max="4" width="4.33203125" style="626" customWidth="1"/>
    <col min="5" max="5" width="17.1640625" style="626" customWidth="1"/>
    <col min="6" max="6" width="75" style="626" customWidth="1"/>
    <col min="7" max="7" width="8.6640625" style="626" customWidth="1"/>
    <col min="8" max="8" width="11.1640625" style="626" customWidth="1"/>
    <col min="9" max="9" width="12.6640625" style="247" customWidth="1"/>
    <col min="10" max="10" width="23.5" style="247" customWidth="1"/>
    <col min="11" max="11" width="15.5" style="626" customWidth="1"/>
    <col min="12" max="12" width="9.33203125" style="129"/>
    <col min="13" max="18" width="9.33203125" style="129" hidden="1" customWidth="1"/>
    <col min="19" max="19" width="8.1640625" style="129" hidden="1" customWidth="1"/>
    <col min="20" max="20" width="29.6640625" style="129" hidden="1" customWidth="1"/>
    <col min="21" max="21" width="16.33203125" style="129" hidden="1" customWidth="1"/>
    <col min="22" max="22" width="12.33203125" style="129" customWidth="1"/>
    <col min="23" max="23" width="16.33203125" style="129" customWidth="1"/>
    <col min="24" max="24" width="12.33203125" style="129" customWidth="1"/>
    <col min="25" max="25" width="15" style="129" customWidth="1"/>
    <col min="26" max="26" width="11" style="129" customWidth="1"/>
    <col min="27" max="27" width="15" style="129" customWidth="1"/>
    <col min="28" max="28" width="16.33203125" style="129" customWidth="1"/>
    <col min="29" max="29" width="11" style="129" customWidth="1"/>
    <col min="30" max="30" width="15" style="129" customWidth="1"/>
    <col min="31" max="31" width="16.33203125" style="129" customWidth="1"/>
    <col min="32" max="43" width="9.33203125" style="129"/>
    <col min="44" max="65" width="9.33203125" style="129" hidden="1" customWidth="1"/>
    <col min="66" max="256" width="9.33203125" style="129"/>
    <col min="257" max="257" width="8.33203125" style="129" customWidth="1"/>
    <col min="258" max="258" width="1.6640625" style="129" customWidth="1"/>
    <col min="259" max="259" width="4.1640625" style="129" customWidth="1"/>
    <col min="260" max="260" width="4.33203125" style="129" customWidth="1"/>
    <col min="261" max="261" width="17.1640625" style="129" customWidth="1"/>
    <col min="262" max="262" width="75" style="129" customWidth="1"/>
    <col min="263" max="263" width="8.6640625" style="129" customWidth="1"/>
    <col min="264" max="264" width="11.1640625" style="129" customWidth="1"/>
    <col min="265" max="265" width="12.6640625" style="129" customWidth="1"/>
    <col min="266" max="266" width="23.5" style="129" customWidth="1"/>
    <col min="267" max="267" width="15.5" style="129" customWidth="1"/>
    <col min="268" max="268" width="9.33203125" style="129"/>
    <col min="269" max="277" width="0" style="129" hidden="1" customWidth="1"/>
    <col min="278" max="278" width="12.33203125" style="129" customWidth="1"/>
    <col min="279" max="279" width="16.33203125" style="129" customWidth="1"/>
    <col min="280" max="280" width="12.33203125" style="129" customWidth="1"/>
    <col min="281" max="281" width="15" style="129" customWidth="1"/>
    <col min="282" max="282" width="11" style="129" customWidth="1"/>
    <col min="283" max="283" width="15" style="129" customWidth="1"/>
    <col min="284" max="284" width="16.33203125" style="129" customWidth="1"/>
    <col min="285" max="285" width="11" style="129" customWidth="1"/>
    <col min="286" max="286" width="15" style="129" customWidth="1"/>
    <col min="287" max="287" width="16.33203125" style="129" customWidth="1"/>
    <col min="288" max="299" width="9.33203125" style="129"/>
    <col min="300" max="321" width="0" style="129" hidden="1" customWidth="1"/>
    <col min="322" max="512" width="9.33203125" style="129"/>
    <col min="513" max="513" width="8.33203125" style="129" customWidth="1"/>
    <col min="514" max="514" width="1.6640625" style="129" customWidth="1"/>
    <col min="515" max="515" width="4.1640625" style="129" customWidth="1"/>
    <col min="516" max="516" width="4.33203125" style="129" customWidth="1"/>
    <col min="517" max="517" width="17.1640625" style="129" customWidth="1"/>
    <col min="518" max="518" width="75" style="129" customWidth="1"/>
    <col min="519" max="519" width="8.6640625" style="129" customWidth="1"/>
    <col min="520" max="520" width="11.1640625" style="129" customWidth="1"/>
    <col min="521" max="521" width="12.6640625" style="129" customWidth="1"/>
    <col min="522" max="522" width="23.5" style="129" customWidth="1"/>
    <col min="523" max="523" width="15.5" style="129" customWidth="1"/>
    <col min="524" max="524" width="9.33203125" style="129"/>
    <col min="525" max="533" width="0" style="129" hidden="1" customWidth="1"/>
    <col min="534" max="534" width="12.33203125" style="129" customWidth="1"/>
    <col min="535" max="535" width="16.33203125" style="129" customWidth="1"/>
    <col min="536" max="536" width="12.33203125" style="129" customWidth="1"/>
    <col min="537" max="537" width="15" style="129" customWidth="1"/>
    <col min="538" max="538" width="11" style="129" customWidth="1"/>
    <col min="539" max="539" width="15" style="129" customWidth="1"/>
    <col min="540" max="540" width="16.33203125" style="129" customWidth="1"/>
    <col min="541" max="541" width="11" style="129" customWidth="1"/>
    <col min="542" max="542" width="15" style="129" customWidth="1"/>
    <col min="543" max="543" width="16.33203125" style="129" customWidth="1"/>
    <col min="544" max="555" width="9.33203125" style="129"/>
    <col min="556" max="577" width="0" style="129" hidden="1" customWidth="1"/>
    <col min="578" max="768" width="9.33203125" style="129"/>
    <col min="769" max="769" width="8.33203125" style="129" customWidth="1"/>
    <col min="770" max="770" width="1.6640625" style="129" customWidth="1"/>
    <col min="771" max="771" width="4.1640625" style="129" customWidth="1"/>
    <col min="772" max="772" width="4.33203125" style="129" customWidth="1"/>
    <col min="773" max="773" width="17.1640625" style="129" customWidth="1"/>
    <col min="774" max="774" width="75" style="129" customWidth="1"/>
    <col min="775" max="775" width="8.6640625" style="129" customWidth="1"/>
    <col min="776" max="776" width="11.1640625" style="129" customWidth="1"/>
    <col min="777" max="777" width="12.6640625" style="129" customWidth="1"/>
    <col min="778" max="778" width="23.5" style="129" customWidth="1"/>
    <col min="779" max="779" width="15.5" style="129" customWidth="1"/>
    <col min="780" max="780" width="9.33203125" style="129"/>
    <col min="781" max="789" width="0" style="129" hidden="1" customWidth="1"/>
    <col min="790" max="790" width="12.33203125" style="129" customWidth="1"/>
    <col min="791" max="791" width="16.33203125" style="129" customWidth="1"/>
    <col min="792" max="792" width="12.33203125" style="129" customWidth="1"/>
    <col min="793" max="793" width="15" style="129" customWidth="1"/>
    <col min="794" max="794" width="11" style="129" customWidth="1"/>
    <col min="795" max="795" width="15" style="129" customWidth="1"/>
    <col min="796" max="796" width="16.33203125" style="129" customWidth="1"/>
    <col min="797" max="797" width="11" style="129" customWidth="1"/>
    <col min="798" max="798" width="15" style="129" customWidth="1"/>
    <col min="799" max="799" width="16.33203125" style="129" customWidth="1"/>
    <col min="800" max="811" width="9.33203125" style="129"/>
    <col min="812" max="833" width="0" style="129" hidden="1" customWidth="1"/>
    <col min="834" max="1024" width="9.33203125" style="129"/>
    <col min="1025" max="1025" width="8.33203125" style="129" customWidth="1"/>
    <col min="1026" max="1026" width="1.6640625" style="129" customWidth="1"/>
    <col min="1027" max="1027" width="4.1640625" style="129" customWidth="1"/>
    <col min="1028" max="1028" width="4.33203125" style="129" customWidth="1"/>
    <col min="1029" max="1029" width="17.1640625" style="129" customWidth="1"/>
    <col min="1030" max="1030" width="75" style="129" customWidth="1"/>
    <col min="1031" max="1031" width="8.6640625" style="129" customWidth="1"/>
    <col min="1032" max="1032" width="11.1640625" style="129" customWidth="1"/>
    <col min="1033" max="1033" width="12.6640625" style="129" customWidth="1"/>
    <col min="1034" max="1034" width="23.5" style="129" customWidth="1"/>
    <col min="1035" max="1035" width="15.5" style="129" customWidth="1"/>
    <col min="1036" max="1036" width="9.33203125" style="129"/>
    <col min="1037" max="1045" width="0" style="129" hidden="1" customWidth="1"/>
    <col min="1046" max="1046" width="12.33203125" style="129" customWidth="1"/>
    <col min="1047" max="1047" width="16.33203125" style="129" customWidth="1"/>
    <col min="1048" max="1048" width="12.33203125" style="129" customWidth="1"/>
    <col min="1049" max="1049" width="15" style="129" customWidth="1"/>
    <col min="1050" max="1050" width="11" style="129" customWidth="1"/>
    <col min="1051" max="1051" width="15" style="129" customWidth="1"/>
    <col min="1052" max="1052" width="16.33203125" style="129" customWidth="1"/>
    <col min="1053" max="1053" width="11" style="129" customWidth="1"/>
    <col min="1054" max="1054" width="15" style="129" customWidth="1"/>
    <col min="1055" max="1055" width="16.33203125" style="129" customWidth="1"/>
    <col min="1056" max="1067" width="9.33203125" style="129"/>
    <col min="1068" max="1089" width="0" style="129" hidden="1" customWidth="1"/>
    <col min="1090" max="1280" width="9.33203125" style="129"/>
    <col min="1281" max="1281" width="8.33203125" style="129" customWidth="1"/>
    <col min="1282" max="1282" width="1.6640625" style="129" customWidth="1"/>
    <col min="1283" max="1283" width="4.1640625" style="129" customWidth="1"/>
    <col min="1284" max="1284" width="4.33203125" style="129" customWidth="1"/>
    <col min="1285" max="1285" width="17.1640625" style="129" customWidth="1"/>
    <col min="1286" max="1286" width="75" style="129" customWidth="1"/>
    <col min="1287" max="1287" width="8.6640625" style="129" customWidth="1"/>
    <col min="1288" max="1288" width="11.1640625" style="129" customWidth="1"/>
    <col min="1289" max="1289" width="12.6640625" style="129" customWidth="1"/>
    <col min="1290" max="1290" width="23.5" style="129" customWidth="1"/>
    <col min="1291" max="1291" width="15.5" style="129" customWidth="1"/>
    <col min="1292" max="1292" width="9.33203125" style="129"/>
    <col min="1293" max="1301" width="0" style="129" hidden="1" customWidth="1"/>
    <col min="1302" max="1302" width="12.33203125" style="129" customWidth="1"/>
    <col min="1303" max="1303" width="16.33203125" style="129" customWidth="1"/>
    <col min="1304" max="1304" width="12.33203125" style="129" customWidth="1"/>
    <col min="1305" max="1305" width="15" style="129" customWidth="1"/>
    <col min="1306" max="1306" width="11" style="129" customWidth="1"/>
    <col min="1307" max="1307" width="15" style="129" customWidth="1"/>
    <col min="1308" max="1308" width="16.33203125" style="129" customWidth="1"/>
    <col min="1309" max="1309" width="11" style="129" customWidth="1"/>
    <col min="1310" max="1310" width="15" style="129" customWidth="1"/>
    <col min="1311" max="1311" width="16.33203125" style="129" customWidth="1"/>
    <col min="1312" max="1323" width="9.33203125" style="129"/>
    <col min="1324" max="1345" width="0" style="129" hidden="1" customWidth="1"/>
    <col min="1346" max="1536" width="9.33203125" style="129"/>
    <col min="1537" max="1537" width="8.33203125" style="129" customWidth="1"/>
    <col min="1538" max="1538" width="1.6640625" style="129" customWidth="1"/>
    <col min="1539" max="1539" width="4.1640625" style="129" customWidth="1"/>
    <col min="1540" max="1540" width="4.33203125" style="129" customWidth="1"/>
    <col min="1541" max="1541" width="17.1640625" style="129" customWidth="1"/>
    <col min="1542" max="1542" width="75" style="129" customWidth="1"/>
    <col min="1543" max="1543" width="8.6640625" style="129" customWidth="1"/>
    <col min="1544" max="1544" width="11.1640625" style="129" customWidth="1"/>
    <col min="1545" max="1545" width="12.6640625" style="129" customWidth="1"/>
    <col min="1546" max="1546" width="23.5" style="129" customWidth="1"/>
    <col min="1547" max="1547" width="15.5" style="129" customWidth="1"/>
    <col min="1548" max="1548" width="9.33203125" style="129"/>
    <col min="1549" max="1557" width="0" style="129" hidden="1" customWidth="1"/>
    <col min="1558" max="1558" width="12.33203125" style="129" customWidth="1"/>
    <col min="1559" max="1559" width="16.33203125" style="129" customWidth="1"/>
    <col min="1560" max="1560" width="12.33203125" style="129" customWidth="1"/>
    <col min="1561" max="1561" width="15" style="129" customWidth="1"/>
    <col min="1562" max="1562" width="11" style="129" customWidth="1"/>
    <col min="1563" max="1563" width="15" style="129" customWidth="1"/>
    <col min="1564" max="1564" width="16.33203125" style="129" customWidth="1"/>
    <col min="1565" max="1565" width="11" style="129" customWidth="1"/>
    <col min="1566" max="1566" width="15" style="129" customWidth="1"/>
    <col min="1567" max="1567" width="16.33203125" style="129" customWidth="1"/>
    <col min="1568" max="1579" width="9.33203125" style="129"/>
    <col min="1580" max="1601" width="0" style="129" hidden="1" customWidth="1"/>
    <col min="1602" max="1792" width="9.33203125" style="129"/>
    <col min="1793" max="1793" width="8.33203125" style="129" customWidth="1"/>
    <col min="1794" max="1794" width="1.6640625" style="129" customWidth="1"/>
    <col min="1795" max="1795" width="4.1640625" style="129" customWidth="1"/>
    <col min="1796" max="1796" width="4.33203125" style="129" customWidth="1"/>
    <col min="1797" max="1797" width="17.1640625" style="129" customWidth="1"/>
    <col min="1798" max="1798" width="75" style="129" customWidth="1"/>
    <col min="1799" max="1799" width="8.6640625" style="129" customWidth="1"/>
    <col min="1800" max="1800" width="11.1640625" style="129" customWidth="1"/>
    <col min="1801" max="1801" width="12.6640625" style="129" customWidth="1"/>
    <col min="1802" max="1802" width="23.5" style="129" customWidth="1"/>
    <col min="1803" max="1803" width="15.5" style="129" customWidth="1"/>
    <col min="1804" max="1804" width="9.33203125" style="129"/>
    <col min="1805" max="1813" width="0" style="129" hidden="1" customWidth="1"/>
    <col min="1814" max="1814" width="12.33203125" style="129" customWidth="1"/>
    <col min="1815" max="1815" width="16.33203125" style="129" customWidth="1"/>
    <col min="1816" max="1816" width="12.33203125" style="129" customWidth="1"/>
    <col min="1817" max="1817" width="15" style="129" customWidth="1"/>
    <col min="1818" max="1818" width="11" style="129" customWidth="1"/>
    <col min="1819" max="1819" width="15" style="129" customWidth="1"/>
    <col min="1820" max="1820" width="16.33203125" style="129" customWidth="1"/>
    <col min="1821" max="1821" width="11" style="129" customWidth="1"/>
    <col min="1822" max="1822" width="15" style="129" customWidth="1"/>
    <col min="1823" max="1823" width="16.33203125" style="129" customWidth="1"/>
    <col min="1824" max="1835" width="9.33203125" style="129"/>
    <col min="1836" max="1857" width="0" style="129" hidden="1" customWidth="1"/>
    <col min="1858" max="2048" width="9.33203125" style="129"/>
    <col min="2049" max="2049" width="8.33203125" style="129" customWidth="1"/>
    <col min="2050" max="2050" width="1.6640625" style="129" customWidth="1"/>
    <col min="2051" max="2051" width="4.1640625" style="129" customWidth="1"/>
    <col min="2052" max="2052" width="4.33203125" style="129" customWidth="1"/>
    <col min="2053" max="2053" width="17.1640625" style="129" customWidth="1"/>
    <col min="2054" max="2054" width="75" style="129" customWidth="1"/>
    <col min="2055" max="2055" width="8.6640625" style="129" customWidth="1"/>
    <col min="2056" max="2056" width="11.1640625" style="129" customWidth="1"/>
    <col min="2057" max="2057" width="12.6640625" style="129" customWidth="1"/>
    <col min="2058" max="2058" width="23.5" style="129" customWidth="1"/>
    <col min="2059" max="2059" width="15.5" style="129" customWidth="1"/>
    <col min="2060" max="2060" width="9.33203125" style="129"/>
    <col min="2061" max="2069" width="0" style="129" hidden="1" customWidth="1"/>
    <col min="2070" max="2070" width="12.33203125" style="129" customWidth="1"/>
    <col min="2071" max="2071" width="16.33203125" style="129" customWidth="1"/>
    <col min="2072" max="2072" width="12.33203125" style="129" customWidth="1"/>
    <col min="2073" max="2073" width="15" style="129" customWidth="1"/>
    <col min="2074" max="2074" width="11" style="129" customWidth="1"/>
    <col min="2075" max="2075" width="15" style="129" customWidth="1"/>
    <col min="2076" max="2076" width="16.33203125" style="129" customWidth="1"/>
    <col min="2077" max="2077" width="11" style="129" customWidth="1"/>
    <col min="2078" max="2078" width="15" style="129" customWidth="1"/>
    <col min="2079" max="2079" width="16.33203125" style="129" customWidth="1"/>
    <col min="2080" max="2091" width="9.33203125" style="129"/>
    <col min="2092" max="2113" width="0" style="129" hidden="1" customWidth="1"/>
    <col min="2114" max="2304" width="9.33203125" style="129"/>
    <col min="2305" max="2305" width="8.33203125" style="129" customWidth="1"/>
    <col min="2306" max="2306" width="1.6640625" style="129" customWidth="1"/>
    <col min="2307" max="2307" width="4.1640625" style="129" customWidth="1"/>
    <col min="2308" max="2308" width="4.33203125" style="129" customWidth="1"/>
    <col min="2309" max="2309" width="17.1640625" style="129" customWidth="1"/>
    <col min="2310" max="2310" width="75" style="129" customWidth="1"/>
    <col min="2311" max="2311" width="8.6640625" style="129" customWidth="1"/>
    <col min="2312" max="2312" width="11.1640625" style="129" customWidth="1"/>
    <col min="2313" max="2313" width="12.6640625" style="129" customWidth="1"/>
    <col min="2314" max="2314" width="23.5" style="129" customWidth="1"/>
    <col min="2315" max="2315" width="15.5" style="129" customWidth="1"/>
    <col min="2316" max="2316" width="9.33203125" style="129"/>
    <col min="2317" max="2325" width="0" style="129" hidden="1" customWidth="1"/>
    <col min="2326" max="2326" width="12.33203125" style="129" customWidth="1"/>
    <col min="2327" max="2327" width="16.33203125" style="129" customWidth="1"/>
    <col min="2328" max="2328" width="12.33203125" style="129" customWidth="1"/>
    <col min="2329" max="2329" width="15" style="129" customWidth="1"/>
    <col min="2330" max="2330" width="11" style="129" customWidth="1"/>
    <col min="2331" max="2331" width="15" style="129" customWidth="1"/>
    <col min="2332" max="2332" width="16.33203125" style="129" customWidth="1"/>
    <col min="2333" max="2333" width="11" style="129" customWidth="1"/>
    <col min="2334" max="2334" width="15" style="129" customWidth="1"/>
    <col min="2335" max="2335" width="16.33203125" style="129" customWidth="1"/>
    <col min="2336" max="2347" width="9.33203125" style="129"/>
    <col min="2348" max="2369" width="0" style="129" hidden="1" customWidth="1"/>
    <col min="2370" max="2560" width="9.33203125" style="129"/>
    <col min="2561" max="2561" width="8.33203125" style="129" customWidth="1"/>
    <col min="2562" max="2562" width="1.6640625" style="129" customWidth="1"/>
    <col min="2563" max="2563" width="4.1640625" style="129" customWidth="1"/>
    <col min="2564" max="2564" width="4.33203125" style="129" customWidth="1"/>
    <col min="2565" max="2565" width="17.1640625" style="129" customWidth="1"/>
    <col min="2566" max="2566" width="75" style="129" customWidth="1"/>
    <col min="2567" max="2567" width="8.6640625" style="129" customWidth="1"/>
    <col min="2568" max="2568" width="11.1640625" style="129" customWidth="1"/>
    <col min="2569" max="2569" width="12.6640625" style="129" customWidth="1"/>
    <col min="2570" max="2570" width="23.5" style="129" customWidth="1"/>
    <col min="2571" max="2571" width="15.5" style="129" customWidth="1"/>
    <col min="2572" max="2572" width="9.33203125" style="129"/>
    <col min="2573" max="2581" width="0" style="129" hidden="1" customWidth="1"/>
    <col min="2582" max="2582" width="12.33203125" style="129" customWidth="1"/>
    <col min="2583" max="2583" width="16.33203125" style="129" customWidth="1"/>
    <col min="2584" max="2584" width="12.33203125" style="129" customWidth="1"/>
    <col min="2585" max="2585" width="15" style="129" customWidth="1"/>
    <col min="2586" max="2586" width="11" style="129" customWidth="1"/>
    <col min="2587" max="2587" width="15" style="129" customWidth="1"/>
    <col min="2588" max="2588" width="16.33203125" style="129" customWidth="1"/>
    <col min="2589" max="2589" width="11" style="129" customWidth="1"/>
    <col min="2590" max="2590" width="15" style="129" customWidth="1"/>
    <col min="2591" max="2591" width="16.33203125" style="129" customWidth="1"/>
    <col min="2592" max="2603" width="9.33203125" style="129"/>
    <col min="2604" max="2625" width="0" style="129" hidden="1" customWidth="1"/>
    <col min="2626" max="2816" width="9.33203125" style="129"/>
    <col min="2817" max="2817" width="8.33203125" style="129" customWidth="1"/>
    <col min="2818" max="2818" width="1.6640625" style="129" customWidth="1"/>
    <col min="2819" max="2819" width="4.1640625" style="129" customWidth="1"/>
    <col min="2820" max="2820" width="4.33203125" style="129" customWidth="1"/>
    <col min="2821" max="2821" width="17.1640625" style="129" customWidth="1"/>
    <col min="2822" max="2822" width="75" style="129" customWidth="1"/>
    <col min="2823" max="2823" width="8.6640625" style="129" customWidth="1"/>
    <col min="2824" max="2824" width="11.1640625" style="129" customWidth="1"/>
    <col min="2825" max="2825" width="12.6640625" style="129" customWidth="1"/>
    <col min="2826" max="2826" width="23.5" style="129" customWidth="1"/>
    <col min="2827" max="2827" width="15.5" style="129" customWidth="1"/>
    <col min="2828" max="2828" width="9.33203125" style="129"/>
    <col min="2829" max="2837" width="0" style="129" hidden="1" customWidth="1"/>
    <col min="2838" max="2838" width="12.33203125" style="129" customWidth="1"/>
    <col min="2839" max="2839" width="16.33203125" style="129" customWidth="1"/>
    <col min="2840" max="2840" width="12.33203125" style="129" customWidth="1"/>
    <col min="2841" max="2841" width="15" style="129" customWidth="1"/>
    <col min="2842" max="2842" width="11" style="129" customWidth="1"/>
    <col min="2843" max="2843" width="15" style="129" customWidth="1"/>
    <col min="2844" max="2844" width="16.33203125" style="129" customWidth="1"/>
    <col min="2845" max="2845" width="11" style="129" customWidth="1"/>
    <col min="2846" max="2846" width="15" style="129" customWidth="1"/>
    <col min="2847" max="2847" width="16.33203125" style="129" customWidth="1"/>
    <col min="2848" max="2859" width="9.33203125" style="129"/>
    <col min="2860" max="2881" width="0" style="129" hidden="1" customWidth="1"/>
    <col min="2882" max="3072" width="9.33203125" style="129"/>
    <col min="3073" max="3073" width="8.33203125" style="129" customWidth="1"/>
    <col min="3074" max="3074" width="1.6640625" style="129" customWidth="1"/>
    <col min="3075" max="3075" width="4.1640625" style="129" customWidth="1"/>
    <col min="3076" max="3076" width="4.33203125" style="129" customWidth="1"/>
    <col min="3077" max="3077" width="17.1640625" style="129" customWidth="1"/>
    <col min="3078" max="3078" width="75" style="129" customWidth="1"/>
    <col min="3079" max="3079" width="8.6640625" style="129" customWidth="1"/>
    <col min="3080" max="3080" width="11.1640625" style="129" customWidth="1"/>
    <col min="3081" max="3081" width="12.6640625" style="129" customWidth="1"/>
    <col min="3082" max="3082" width="23.5" style="129" customWidth="1"/>
    <col min="3083" max="3083" width="15.5" style="129" customWidth="1"/>
    <col min="3084" max="3084" width="9.33203125" style="129"/>
    <col min="3085" max="3093" width="0" style="129" hidden="1" customWidth="1"/>
    <col min="3094" max="3094" width="12.33203125" style="129" customWidth="1"/>
    <col min="3095" max="3095" width="16.33203125" style="129" customWidth="1"/>
    <col min="3096" max="3096" width="12.33203125" style="129" customWidth="1"/>
    <col min="3097" max="3097" width="15" style="129" customWidth="1"/>
    <col min="3098" max="3098" width="11" style="129" customWidth="1"/>
    <col min="3099" max="3099" width="15" style="129" customWidth="1"/>
    <col min="3100" max="3100" width="16.33203125" style="129" customWidth="1"/>
    <col min="3101" max="3101" width="11" style="129" customWidth="1"/>
    <col min="3102" max="3102" width="15" style="129" customWidth="1"/>
    <col min="3103" max="3103" width="16.33203125" style="129" customWidth="1"/>
    <col min="3104" max="3115" width="9.33203125" style="129"/>
    <col min="3116" max="3137" width="0" style="129" hidden="1" customWidth="1"/>
    <col min="3138" max="3328" width="9.33203125" style="129"/>
    <col min="3329" max="3329" width="8.33203125" style="129" customWidth="1"/>
    <col min="3330" max="3330" width="1.6640625" style="129" customWidth="1"/>
    <col min="3331" max="3331" width="4.1640625" style="129" customWidth="1"/>
    <col min="3332" max="3332" width="4.33203125" style="129" customWidth="1"/>
    <col min="3333" max="3333" width="17.1640625" style="129" customWidth="1"/>
    <col min="3334" max="3334" width="75" style="129" customWidth="1"/>
    <col min="3335" max="3335" width="8.6640625" style="129" customWidth="1"/>
    <col min="3336" max="3336" width="11.1640625" style="129" customWidth="1"/>
    <col min="3337" max="3337" width="12.6640625" style="129" customWidth="1"/>
    <col min="3338" max="3338" width="23.5" style="129" customWidth="1"/>
    <col min="3339" max="3339" width="15.5" style="129" customWidth="1"/>
    <col min="3340" max="3340" width="9.33203125" style="129"/>
    <col min="3341" max="3349" width="0" style="129" hidden="1" customWidth="1"/>
    <col min="3350" max="3350" width="12.33203125" style="129" customWidth="1"/>
    <col min="3351" max="3351" width="16.33203125" style="129" customWidth="1"/>
    <col min="3352" max="3352" width="12.33203125" style="129" customWidth="1"/>
    <col min="3353" max="3353" width="15" style="129" customWidth="1"/>
    <col min="3354" max="3354" width="11" style="129" customWidth="1"/>
    <col min="3355" max="3355" width="15" style="129" customWidth="1"/>
    <col min="3356" max="3356" width="16.33203125" style="129" customWidth="1"/>
    <col min="3357" max="3357" width="11" style="129" customWidth="1"/>
    <col min="3358" max="3358" width="15" style="129" customWidth="1"/>
    <col min="3359" max="3359" width="16.33203125" style="129" customWidth="1"/>
    <col min="3360" max="3371" width="9.33203125" style="129"/>
    <col min="3372" max="3393" width="0" style="129" hidden="1" customWidth="1"/>
    <col min="3394" max="3584" width="9.33203125" style="129"/>
    <col min="3585" max="3585" width="8.33203125" style="129" customWidth="1"/>
    <col min="3586" max="3586" width="1.6640625" style="129" customWidth="1"/>
    <col min="3587" max="3587" width="4.1640625" style="129" customWidth="1"/>
    <col min="3588" max="3588" width="4.33203125" style="129" customWidth="1"/>
    <col min="3589" max="3589" width="17.1640625" style="129" customWidth="1"/>
    <col min="3590" max="3590" width="75" style="129" customWidth="1"/>
    <col min="3591" max="3591" width="8.6640625" style="129" customWidth="1"/>
    <col min="3592" max="3592" width="11.1640625" style="129" customWidth="1"/>
    <col min="3593" max="3593" width="12.6640625" style="129" customWidth="1"/>
    <col min="3594" max="3594" width="23.5" style="129" customWidth="1"/>
    <col min="3595" max="3595" width="15.5" style="129" customWidth="1"/>
    <col min="3596" max="3596" width="9.33203125" style="129"/>
    <col min="3597" max="3605" width="0" style="129" hidden="1" customWidth="1"/>
    <col min="3606" max="3606" width="12.33203125" style="129" customWidth="1"/>
    <col min="3607" max="3607" width="16.33203125" style="129" customWidth="1"/>
    <col min="3608" max="3608" width="12.33203125" style="129" customWidth="1"/>
    <col min="3609" max="3609" width="15" style="129" customWidth="1"/>
    <col min="3610" max="3610" width="11" style="129" customWidth="1"/>
    <col min="3611" max="3611" width="15" style="129" customWidth="1"/>
    <col min="3612" max="3612" width="16.33203125" style="129" customWidth="1"/>
    <col min="3613" max="3613" width="11" style="129" customWidth="1"/>
    <col min="3614" max="3614" width="15" style="129" customWidth="1"/>
    <col min="3615" max="3615" width="16.33203125" style="129" customWidth="1"/>
    <col min="3616" max="3627" width="9.33203125" style="129"/>
    <col min="3628" max="3649" width="0" style="129" hidden="1" customWidth="1"/>
    <col min="3650" max="3840" width="9.33203125" style="129"/>
    <col min="3841" max="3841" width="8.33203125" style="129" customWidth="1"/>
    <col min="3842" max="3842" width="1.6640625" style="129" customWidth="1"/>
    <col min="3843" max="3843" width="4.1640625" style="129" customWidth="1"/>
    <col min="3844" max="3844" width="4.33203125" style="129" customWidth="1"/>
    <col min="3845" max="3845" width="17.1640625" style="129" customWidth="1"/>
    <col min="3846" max="3846" width="75" style="129" customWidth="1"/>
    <col min="3847" max="3847" width="8.6640625" style="129" customWidth="1"/>
    <col min="3848" max="3848" width="11.1640625" style="129" customWidth="1"/>
    <col min="3849" max="3849" width="12.6640625" style="129" customWidth="1"/>
    <col min="3850" max="3850" width="23.5" style="129" customWidth="1"/>
    <col min="3851" max="3851" width="15.5" style="129" customWidth="1"/>
    <col min="3852" max="3852" width="9.33203125" style="129"/>
    <col min="3853" max="3861" width="0" style="129" hidden="1" customWidth="1"/>
    <col min="3862" max="3862" width="12.33203125" style="129" customWidth="1"/>
    <col min="3863" max="3863" width="16.33203125" style="129" customWidth="1"/>
    <col min="3864" max="3864" width="12.33203125" style="129" customWidth="1"/>
    <col min="3865" max="3865" width="15" style="129" customWidth="1"/>
    <col min="3866" max="3866" width="11" style="129" customWidth="1"/>
    <col min="3867" max="3867" width="15" style="129" customWidth="1"/>
    <col min="3868" max="3868" width="16.33203125" style="129" customWidth="1"/>
    <col min="3869" max="3869" width="11" style="129" customWidth="1"/>
    <col min="3870" max="3870" width="15" style="129" customWidth="1"/>
    <col min="3871" max="3871" width="16.33203125" style="129" customWidth="1"/>
    <col min="3872" max="3883" width="9.33203125" style="129"/>
    <col min="3884" max="3905" width="0" style="129" hidden="1" customWidth="1"/>
    <col min="3906" max="4096" width="9.33203125" style="129"/>
    <col min="4097" max="4097" width="8.33203125" style="129" customWidth="1"/>
    <col min="4098" max="4098" width="1.6640625" style="129" customWidth="1"/>
    <col min="4099" max="4099" width="4.1640625" style="129" customWidth="1"/>
    <col min="4100" max="4100" width="4.33203125" style="129" customWidth="1"/>
    <col min="4101" max="4101" width="17.1640625" style="129" customWidth="1"/>
    <col min="4102" max="4102" width="75" style="129" customWidth="1"/>
    <col min="4103" max="4103" width="8.6640625" style="129" customWidth="1"/>
    <col min="4104" max="4104" width="11.1640625" style="129" customWidth="1"/>
    <col min="4105" max="4105" width="12.6640625" style="129" customWidth="1"/>
    <col min="4106" max="4106" width="23.5" style="129" customWidth="1"/>
    <col min="4107" max="4107" width="15.5" style="129" customWidth="1"/>
    <col min="4108" max="4108" width="9.33203125" style="129"/>
    <col min="4109" max="4117" width="0" style="129" hidden="1" customWidth="1"/>
    <col min="4118" max="4118" width="12.33203125" style="129" customWidth="1"/>
    <col min="4119" max="4119" width="16.33203125" style="129" customWidth="1"/>
    <col min="4120" max="4120" width="12.33203125" style="129" customWidth="1"/>
    <col min="4121" max="4121" width="15" style="129" customWidth="1"/>
    <col min="4122" max="4122" width="11" style="129" customWidth="1"/>
    <col min="4123" max="4123" width="15" style="129" customWidth="1"/>
    <col min="4124" max="4124" width="16.33203125" style="129" customWidth="1"/>
    <col min="4125" max="4125" width="11" style="129" customWidth="1"/>
    <col min="4126" max="4126" width="15" style="129" customWidth="1"/>
    <col min="4127" max="4127" width="16.33203125" style="129" customWidth="1"/>
    <col min="4128" max="4139" width="9.33203125" style="129"/>
    <col min="4140" max="4161" width="0" style="129" hidden="1" customWidth="1"/>
    <col min="4162" max="4352" width="9.33203125" style="129"/>
    <col min="4353" max="4353" width="8.33203125" style="129" customWidth="1"/>
    <col min="4354" max="4354" width="1.6640625" style="129" customWidth="1"/>
    <col min="4355" max="4355" width="4.1640625" style="129" customWidth="1"/>
    <col min="4356" max="4356" width="4.33203125" style="129" customWidth="1"/>
    <col min="4357" max="4357" width="17.1640625" style="129" customWidth="1"/>
    <col min="4358" max="4358" width="75" style="129" customWidth="1"/>
    <col min="4359" max="4359" width="8.6640625" style="129" customWidth="1"/>
    <col min="4360" max="4360" width="11.1640625" style="129" customWidth="1"/>
    <col min="4361" max="4361" width="12.6640625" style="129" customWidth="1"/>
    <col min="4362" max="4362" width="23.5" style="129" customWidth="1"/>
    <col min="4363" max="4363" width="15.5" style="129" customWidth="1"/>
    <col min="4364" max="4364" width="9.33203125" style="129"/>
    <col min="4365" max="4373" width="0" style="129" hidden="1" customWidth="1"/>
    <col min="4374" max="4374" width="12.33203125" style="129" customWidth="1"/>
    <col min="4375" max="4375" width="16.33203125" style="129" customWidth="1"/>
    <col min="4376" max="4376" width="12.33203125" style="129" customWidth="1"/>
    <col min="4377" max="4377" width="15" style="129" customWidth="1"/>
    <col min="4378" max="4378" width="11" style="129" customWidth="1"/>
    <col min="4379" max="4379" width="15" style="129" customWidth="1"/>
    <col min="4380" max="4380" width="16.33203125" style="129" customWidth="1"/>
    <col min="4381" max="4381" width="11" style="129" customWidth="1"/>
    <col min="4382" max="4382" width="15" style="129" customWidth="1"/>
    <col min="4383" max="4383" width="16.33203125" style="129" customWidth="1"/>
    <col min="4384" max="4395" width="9.33203125" style="129"/>
    <col min="4396" max="4417" width="0" style="129" hidden="1" customWidth="1"/>
    <col min="4418" max="4608" width="9.33203125" style="129"/>
    <col min="4609" max="4609" width="8.33203125" style="129" customWidth="1"/>
    <col min="4610" max="4610" width="1.6640625" style="129" customWidth="1"/>
    <col min="4611" max="4611" width="4.1640625" style="129" customWidth="1"/>
    <col min="4612" max="4612" width="4.33203125" style="129" customWidth="1"/>
    <col min="4613" max="4613" width="17.1640625" style="129" customWidth="1"/>
    <col min="4614" max="4614" width="75" style="129" customWidth="1"/>
    <col min="4615" max="4615" width="8.6640625" style="129" customWidth="1"/>
    <col min="4616" max="4616" width="11.1640625" style="129" customWidth="1"/>
    <col min="4617" max="4617" width="12.6640625" style="129" customWidth="1"/>
    <col min="4618" max="4618" width="23.5" style="129" customWidth="1"/>
    <col min="4619" max="4619" width="15.5" style="129" customWidth="1"/>
    <col min="4620" max="4620" width="9.33203125" style="129"/>
    <col min="4621" max="4629" width="0" style="129" hidden="1" customWidth="1"/>
    <col min="4630" max="4630" width="12.33203125" style="129" customWidth="1"/>
    <col min="4631" max="4631" width="16.33203125" style="129" customWidth="1"/>
    <col min="4632" max="4632" width="12.33203125" style="129" customWidth="1"/>
    <col min="4633" max="4633" width="15" style="129" customWidth="1"/>
    <col min="4634" max="4634" width="11" style="129" customWidth="1"/>
    <col min="4635" max="4635" width="15" style="129" customWidth="1"/>
    <col min="4636" max="4636" width="16.33203125" style="129" customWidth="1"/>
    <col min="4637" max="4637" width="11" style="129" customWidth="1"/>
    <col min="4638" max="4638" width="15" style="129" customWidth="1"/>
    <col min="4639" max="4639" width="16.33203125" style="129" customWidth="1"/>
    <col min="4640" max="4651" width="9.33203125" style="129"/>
    <col min="4652" max="4673" width="0" style="129" hidden="1" customWidth="1"/>
    <col min="4674" max="4864" width="9.33203125" style="129"/>
    <col min="4865" max="4865" width="8.33203125" style="129" customWidth="1"/>
    <col min="4866" max="4866" width="1.6640625" style="129" customWidth="1"/>
    <col min="4867" max="4867" width="4.1640625" style="129" customWidth="1"/>
    <col min="4868" max="4868" width="4.33203125" style="129" customWidth="1"/>
    <col min="4869" max="4869" width="17.1640625" style="129" customWidth="1"/>
    <col min="4870" max="4870" width="75" style="129" customWidth="1"/>
    <col min="4871" max="4871" width="8.6640625" style="129" customWidth="1"/>
    <col min="4872" max="4872" width="11.1640625" style="129" customWidth="1"/>
    <col min="4873" max="4873" width="12.6640625" style="129" customWidth="1"/>
    <col min="4874" max="4874" width="23.5" style="129" customWidth="1"/>
    <col min="4875" max="4875" width="15.5" style="129" customWidth="1"/>
    <col min="4876" max="4876" width="9.33203125" style="129"/>
    <col min="4877" max="4885" width="0" style="129" hidden="1" customWidth="1"/>
    <col min="4886" max="4886" width="12.33203125" style="129" customWidth="1"/>
    <col min="4887" max="4887" width="16.33203125" style="129" customWidth="1"/>
    <col min="4888" max="4888" width="12.33203125" style="129" customWidth="1"/>
    <col min="4889" max="4889" width="15" style="129" customWidth="1"/>
    <col min="4890" max="4890" width="11" style="129" customWidth="1"/>
    <col min="4891" max="4891" width="15" style="129" customWidth="1"/>
    <col min="4892" max="4892" width="16.33203125" style="129" customWidth="1"/>
    <col min="4893" max="4893" width="11" style="129" customWidth="1"/>
    <col min="4894" max="4894" width="15" style="129" customWidth="1"/>
    <col min="4895" max="4895" width="16.33203125" style="129" customWidth="1"/>
    <col min="4896" max="4907" width="9.33203125" style="129"/>
    <col min="4908" max="4929" width="0" style="129" hidden="1" customWidth="1"/>
    <col min="4930" max="5120" width="9.33203125" style="129"/>
    <col min="5121" max="5121" width="8.33203125" style="129" customWidth="1"/>
    <col min="5122" max="5122" width="1.6640625" style="129" customWidth="1"/>
    <col min="5123" max="5123" width="4.1640625" style="129" customWidth="1"/>
    <col min="5124" max="5124" width="4.33203125" style="129" customWidth="1"/>
    <col min="5125" max="5125" width="17.1640625" style="129" customWidth="1"/>
    <col min="5126" max="5126" width="75" style="129" customWidth="1"/>
    <col min="5127" max="5127" width="8.6640625" style="129" customWidth="1"/>
    <col min="5128" max="5128" width="11.1640625" style="129" customWidth="1"/>
    <col min="5129" max="5129" width="12.6640625" style="129" customWidth="1"/>
    <col min="5130" max="5130" width="23.5" style="129" customWidth="1"/>
    <col min="5131" max="5131" width="15.5" style="129" customWidth="1"/>
    <col min="5132" max="5132" width="9.33203125" style="129"/>
    <col min="5133" max="5141" width="0" style="129" hidden="1" customWidth="1"/>
    <col min="5142" max="5142" width="12.33203125" style="129" customWidth="1"/>
    <col min="5143" max="5143" width="16.33203125" style="129" customWidth="1"/>
    <col min="5144" max="5144" width="12.33203125" style="129" customWidth="1"/>
    <col min="5145" max="5145" width="15" style="129" customWidth="1"/>
    <col min="5146" max="5146" width="11" style="129" customWidth="1"/>
    <col min="5147" max="5147" width="15" style="129" customWidth="1"/>
    <col min="5148" max="5148" width="16.33203125" style="129" customWidth="1"/>
    <col min="5149" max="5149" width="11" style="129" customWidth="1"/>
    <col min="5150" max="5150" width="15" style="129" customWidth="1"/>
    <col min="5151" max="5151" width="16.33203125" style="129" customWidth="1"/>
    <col min="5152" max="5163" width="9.33203125" style="129"/>
    <col min="5164" max="5185" width="0" style="129" hidden="1" customWidth="1"/>
    <col min="5186" max="5376" width="9.33203125" style="129"/>
    <col min="5377" max="5377" width="8.33203125" style="129" customWidth="1"/>
    <col min="5378" max="5378" width="1.6640625" style="129" customWidth="1"/>
    <col min="5379" max="5379" width="4.1640625" style="129" customWidth="1"/>
    <col min="5380" max="5380" width="4.33203125" style="129" customWidth="1"/>
    <col min="5381" max="5381" width="17.1640625" style="129" customWidth="1"/>
    <col min="5382" max="5382" width="75" style="129" customWidth="1"/>
    <col min="5383" max="5383" width="8.6640625" style="129" customWidth="1"/>
    <col min="5384" max="5384" width="11.1640625" style="129" customWidth="1"/>
    <col min="5385" max="5385" width="12.6640625" style="129" customWidth="1"/>
    <col min="5386" max="5386" width="23.5" style="129" customWidth="1"/>
    <col min="5387" max="5387" width="15.5" style="129" customWidth="1"/>
    <col min="5388" max="5388" width="9.33203125" style="129"/>
    <col min="5389" max="5397" width="0" style="129" hidden="1" customWidth="1"/>
    <col min="5398" max="5398" width="12.33203125" style="129" customWidth="1"/>
    <col min="5399" max="5399" width="16.33203125" style="129" customWidth="1"/>
    <col min="5400" max="5400" width="12.33203125" style="129" customWidth="1"/>
    <col min="5401" max="5401" width="15" style="129" customWidth="1"/>
    <col min="5402" max="5402" width="11" style="129" customWidth="1"/>
    <col min="5403" max="5403" width="15" style="129" customWidth="1"/>
    <col min="5404" max="5404" width="16.33203125" style="129" customWidth="1"/>
    <col min="5405" max="5405" width="11" style="129" customWidth="1"/>
    <col min="5406" max="5406" width="15" style="129" customWidth="1"/>
    <col min="5407" max="5407" width="16.33203125" style="129" customWidth="1"/>
    <col min="5408" max="5419" width="9.33203125" style="129"/>
    <col min="5420" max="5441" width="0" style="129" hidden="1" customWidth="1"/>
    <col min="5442" max="5632" width="9.33203125" style="129"/>
    <col min="5633" max="5633" width="8.33203125" style="129" customWidth="1"/>
    <col min="5634" max="5634" width="1.6640625" style="129" customWidth="1"/>
    <col min="5635" max="5635" width="4.1640625" style="129" customWidth="1"/>
    <col min="5636" max="5636" width="4.33203125" style="129" customWidth="1"/>
    <col min="5637" max="5637" width="17.1640625" style="129" customWidth="1"/>
    <col min="5638" max="5638" width="75" style="129" customWidth="1"/>
    <col min="5639" max="5639" width="8.6640625" style="129" customWidth="1"/>
    <col min="5640" max="5640" width="11.1640625" style="129" customWidth="1"/>
    <col min="5641" max="5641" width="12.6640625" style="129" customWidth="1"/>
    <col min="5642" max="5642" width="23.5" style="129" customWidth="1"/>
    <col min="5643" max="5643" width="15.5" style="129" customWidth="1"/>
    <col min="5644" max="5644" width="9.33203125" style="129"/>
    <col min="5645" max="5653" width="0" style="129" hidden="1" customWidth="1"/>
    <col min="5654" max="5654" width="12.33203125" style="129" customWidth="1"/>
    <col min="5655" max="5655" width="16.33203125" style="129" customWidth="1"/>
    <col min="5656" max="5656" width="12.33203125" style="129" customWidth="1"/>
    <col min="5657" max="5657" width="15" style="129" customWidth="1"/>
    <col min="5658" max="5658" width="11" style="129" customWidth="1"/>
    <col min="5659" max="5659" width="15" style="129" customWidth="1"/>
    <col min="5660" max="5660" width="16.33203125" style="129" customWidth="1"/>
    <col min="5661" max="5661" width="11" style="129" customWidth="1"/>
    <col min="5662" max="5662" width="15" style="129" customWidth="1"/>
    <col min="5663" max="5663" width="16.33203125" style="129" customWidth="1"/>
    <col min="5664" max="5675" width="9.33203125" style="129"/>
    <col min="5676" max="5697" width="0" style="129" hidden="1" customWidth="1"/>
    <col min="5698" max="5888" width="9.33203125" style="129"/>
    <col min="5889" max="5889" width="8.33203125" style="129" customWidth="1"/>
    <col min="5890" max="5890" width="1.6640625" style="129" customWidth="1"/>
    <col min="5891" max="5891" width="4.1640625" style="129" customWidth="1"/>
    <col min="5892" max="5892" width="4.33203125" style="129" customWidth="1"/>
    <col min="5893" max="5893" width="17.1640625" style="129" customWidth="1"/>
    <col min="5894" max="5894" width="75" style="129" customWidth="1"/>
    <col min="5895" max="5895" width="8.6640625" style="129" customWidth="1"/>
    <col min="5896" max="5896" width="11.1640625" style="129" customWidth="1"/>
    <col min="5897" max="5897" width="12.6640625" style="129" customWidth="1"/>
    <col min="5898" max="5898" width="23.5" style="129" customWidth="1"/>
    <col min="5899" max="5899" width="15.5" style="129" customWidth="1"/>
    <col min="5900" max="5900" width="9.33203125" style="129"/>
    <col min="5901" max="5909" width="0" style="129" hidden="1" customWidth="1"/>
    <col min="5910" max="5910" width="12.33203125" style="129" customWidth="1"/>
    <col min="5911" max="5911" width="16.33203125" style="129" customWidth="1"/>
    <col min="5912" max="5912" width="12.33203125" style="129" customWidth="1"/>
    <col min="5913" max="5913" width="15" style="129" customWidth="1"/>
    <col min="5914" max="5914" width="11" style="129" customWidth="1"/>
    <col min="5915" max="5915" width="15" style="129" customWidth="1"/>
    <col min="5916" max="5916" width="16.33203125" style="129" customWidth="1"/>
    <col min="5917" max="5917" width="11" style="129" customWidth="1"/>
    <col min="5918" max="5918" width="15" style="129" customWidth="1"/>
    <col min="5919" max="5919" width="16.33203125" style="129" customWidth="1"/>
    <col min="5920" max="5931" width="9.33203125" style="129"/>
    <col min="5932" max="5953" width="0" style="129" hidden="1" customWidth="1"/>
    <col min="5954" max="6144" width="9.33203125" style="129"/>
    <col min="6145" max="6145" width="8.33203125" style="129" customWidth="1"/>
    <col min="6146" max="6146" width="1.6640625" style="129" customWidth="1"/>
    <col min="6147" max="6147" width="4.1640625" style="129" customWidth="1"/>
    <col min="6148" max="6148" width="4.33203125" style="129" customWidth="1"/>
    <col min="6149" max="6149" width="17.1640625" style="129" customWidth="1"/>
    <col min="6150" max="6150" width="75" style="129" customWidth="1"/>
    <col min="6151" max="6151" width="8.6640625" style="129" customWidth="1"/>
    <col min="6152" max="6152" width="11.1640625" style="129" customWidth="1"/>
    <col min="6153" max="6153" width="12.6640625" style="129" customWidth="1"/>
    <col min="6154" max="6154" width="23.5" style="129" customWidth="1"/>
    <col min="6155" max="6155" width="15.5" style="129" customWidth="1"/>
    <col min="6156" max="6156" width="9.33203125" style="129"/>
    <col min="6157" max="6165" width="0" style="129" hidden="1" customWidth="1"/>
    <col min="6166" max="6166" width="12.33203125" style="129" customWidth="1"/>
    <col min="6167" max="6167" width="16.33203125" style="129" customWidth="1"/>
    <col min="6168" max="6168" width="12.33203125" style="129" customWidth="1"/>
    <col min="6169" max="6169" width="15" style="129" customWidth="1"/>
    <col min="6170" max="6170" width="11" style="129" customWidth="1"/>
    <col min="6171" max="6171" width="15" style="129" customWidth="1"/>
    <col min="6172" max="6172" width="16.33203125" style="129" customWidth="1"/>
    <col min="6173" max="6173" width="11" style="129" customWidth="1"/>
    <col min="6174" max="6174" width="15" style="129" customWidth="1"/>
    <col min="6175" max="6175" width="16.33203125" style="129" customWidth="1"/>
    <col min="6176" max="6187" width="9.33203125" style="129"/>
    <col min="6188" max="6209" width="0" style="129" hidden="1" customWidth="1"/>
    <col min="6210" max="6400" width="9.33203125" style="129"/>
    <col min="6401" max="6401" width="8.33203125" style="129" customWidth="1"/>
    <col min="6402" max="6402" width="1.6640625" style="129" customWidth="1"/>
    <col min="6403" max="6403" width="4.1640625" style="129" customWidth="1"/>
    <col min="6404" max="6404" width="4.33203125" style="129" customWidth="1"/>
    <col min="6405" max="6405" width="17.1640625" style="129" customWidth="1"/>
    <col min="6406" max="6406" width="75" style="129" customWidth="1"/>
    <col min="6407" max="6407" width="8.6640625" style="129" customWidth="1"/>
    <col min="6408" max="6408" width="11.1640625" style="129" customWidth="1"/>
    <col min="6409" max="6409" width="12.6640625" style="129" customWidth="1"/>
    <col min="6410" max="6410" width="23.5" style="129" customWidth="1"/>
    <col min="6411" max="6411" width="15.5" style="129" customWidth="1"/>
    <col min="6412" max="6412" width="9.33203125" style="129"/>
    <col min="6413" max="6421" width="0" style="129" hidden="1" customWidth="1"/>
    <col min="6422" max="6422" width="12.33203125" style="129" customWidth="1"/>
    <col min="6423" max="6423" width="16.33203125" style="129" customWidth="1"/>
    <col min="6424" max="6424" width="12.33203125" style="129" customWidth="1"/>
    <col min="6425" max="6425" width="15" style="129" customWidth="1"/>
    <col min="6426" max="6426" width="11" style="129" customWidth="1"/>
    <col min="6427" max="6427" width="15" style="129" customWidth="1"/>
    <col min="6428" max="6428" width="16.33203125" style="129" customWidth="1"/>
    <col min="6429" max="6429" width="11" style="129" customWidth="1"/>
    <col min="6430" max="6430" width="15" style="129" customWidth="1"/>
    <col min="6431" max="6431" width="16.33203125" style="129" customWidth="1"/>
    <col min="6432" max="6443" width="9.33203125" style="129"/>
    <col min="6444" max="6465" width="0" style="129" hidden="1" customWidth="1"/>
    <col min="6466" max="6656" width="9.33203125" style="129"/>
    <col min="6657" max="6657" width="8.33203125" style="129" customWidth="1"/>
    <col min="6658" max="6658" width="1.6640625" style="129" customWidth="1"/>
    <col min="6659" max="6659" width="4.1640625" style="129" customWidth="1"/>
    <col min="6660" max="6660" width="4.33203125" style="129" customWidth="1"/>
    <col min="6661" max="6661" width="17.1640625" style="129" customWidth="1"/>
    <col min="6662" max="6662" width="75" style="129" customWidth="1"/>
    <col min="6663" max="6663" width="8.6640625" style="129" customWidth="1"/>
    <col min="6664" max="6664" width="11.1640625" style="129" customWidth="1"/>
    <col min="6665" max="6665" width="12.6640625" style="129" customWidth="1"/>
    <col min="6666" max="6666" width="23.5" style="129" customWidth="1"/>
    <col min="6667" max="6667" width="15.5" style="129" customWidth="1"/>
    <col min="6668" max="6668" width="9.33203125" style="129"/>
    <col min="6669" max="6677" width="0" style="129" hidden="1" customWidth="1"/>
    <col min="6678" max="6678" width="12.33203125" style="129" customWidth="1"/>
    <col min="6679" max="6679" width="16.33203125" style="129" customWidth="1"/>
    <col min="6680" max="6680" width="12.33203125" style="129" customWidth="1"/>
    <col min="6681" max="6681" width="15" style="129" customWidth="1"/>
    <col min="6682" max="6682" width="11" style="129" customWidth="1"/>
    <col min="6683" max="6683" width="15" style="129" customWidth="1"/>
    <col min="6684" max="6684" width="16.33203125" style="129" customWidth="1"/>
    <col min="6685" max="6685" width="11" style="129" customWidth="1"/>
    <col min="6686" max="6686" width="15" style="129" customWidth="1"/>
    <col min="6687" max="6687" width="16.33203125" style="129" customWidth="1"/>
    <col min="6688" max="6699" width="9.33203125" style="129"/>
    <col min="6700" max="6721" width="0" style="129" hidden="1" customWidth="1"/>
    <col min="6722" max="6912" width="9.33203125" style="129"/>
    <col min="6913" max="6913" width="8.33203125" style="129" customWidth="1"/>
    <col min="6914" max="6914" width="1.6640625" style="129" customWidth="1"/>
    <col min="6915" max="6915" width="4.1640625" style="129" customWidth="1"/>
    <col min="6916" max="6916" width="4.33203125" style="129" customWidth="1"/>
    <col min="6917" max="6917" width="17.1640625" style="129" customWidth="1"/>
    <col min="6918" max="6918" width="75" style="129" customWidth="1"/>
    <col min="6919" max="6919" width="8.6640625" style="129" customWidth="1"/>
    <col min="6920" max="6920" width="11.1640625" style="129" customWidth="1"/>
    <col min="6921" max="6921" width="12.6640625" style="129" customWidth="1"/>
    <col min="6922" max="6922" width="23.5" style="129" customWidth="1"/>
    <col min="6923" max="6923" width="15.5" style="129" customWidth="1"/>
    <col min="6924" max="6924" width="9.33203125" style="129"/>
    <col min="6925" max="6933" width="0" style="129" hidden="1" customWidth="1"/>
    <col min="6934" max="6934" width="12.33203125" style="129" customWidth="1"/>
    <col min="6935" max="6935" width="16.33203125" style="129" customWidth="1"/>
    <col min="6936" max="6936" width="12.33203125" style="129" customWidth="1"/>
    <col min="6937" max="6937" width="15" style="129" customWidth="1"/>
    <col min="6938" max="6938" width="11" style="129" customWidth="1"/>
    <col min="6939" max="6939" width="15" style="129" customWidth="1"/>
    <col min="6940" max="6940" width="16.33203125" style="129" customWidth="1"/>
    <col min="6941" max="6941" width="11" style="129" customWidth="1"/>
    <col min="6942" max="6942" width="15" style="129" customWidth="1"/>
    <col min="6943" max="6943" width="16.33203125" style="129" customWidth="1"/>
    <col min="6944" max="6955" width="9.33203125" style="129"/>
    <col min="6956" max="6977" width="0" style="129" hidden="1" customWidth="1"/>
    <col min="6978" max="7168" width="9.33203125" style="129"/>
    <col min="7169" max="7169" width="8.33203125" style="129" customWidth="1"/>
    <col min="7170" max="7170" width="1.6640625" style="129" customWidth="1"/>
    <col min="7171" max="7171" width="4.1640625" style="129" customWidth="1"/>
    <col min="7172" max="7172" width="4.33203125" style="129" customWidth="1"/>
    <col min="7173" max="7173" width="17.1640625" style="129" customWidth="1"/>
    <col min="7174" max="7174" width="75" style="129" customWidth="1"/>
    <col min="7175" max="7175" width="8.6640625" style="129" customWidth="1"/>
    <col min="7176" max="7176" width="11.1640625" style="129" customWidth="1"/>
    <col min="7177" max="7177" width="12.6640625" style="129" customWidth="1"/>
    <col min="7178" max="7178" width="23.5" style="129" customWidth="1"/>
    <col min="7179" max="7179" width="15.5" style="129" customWidth="1"/>
    <col min="7180" max="7180" width="9.33203125" style="129"/>
    <col min="7181" max="7189" width="0" style="129" hidden="1" customWidth="1"/>
    <col min="7190" max="7190" width="12.33203125" style="129" customWidth="1"/>
    <col min="7191" max="7191" width="16.33203125" style="129" customWidth="1"/>
    <col min="7192" max="7192" width="12.33203125" style="129" customWidth="1"/>
    <col min="7193" max="7193" width="15" style="129" customWidth="1"/>
    <col min="7194" max="7194" width="11" style="129" customWidth="1"/>
    <col min="7195" max="7195" width="15" style="129" customWidth="1"/>
    <col min="7196" max="7196" width="16.33203125" style="129" customWidth="1"/>
    <col min="7197" max="7197" width="11" style="129" customWidth="1"/>
    <col min="7198" max="7198" width="15" style="129" customWidth="1"/>
    <col min="7199" max="7199" width="16.33203125" style="129" customWidth="1"/>
    <col min="7200" max="7211" width="9.33203125" style="129"/>
    <col min="7212" max="7233" width="0" style="129" hidden="1" customWidth="1"/>
    <col min="7234" max="7424" width="9.33203125" style="129"/>
    <col min="7425" max="7425" width="8.33203125" style="129" customWidth="1"/>
    <col min="7426" max="7426" width="1.6640625" style="129" customWidth="1"/>
    <col min="7427" max="7427" width="4.1640625" style="129" customWidth="1"/>
    <col min="7428" max="7428" width="4.33203125" style="129" customWidth="1"/>
    <col min="7429" max="7429" width="17.1640625" style="129" customWidth="1"/>
    <col min="7430" max="7430" width="75" style="129" customWidth="1"/>
    <col min="7431" max="7431" width="8.6640625" style="129" customWidth="1"/>
    <col min="7432" max="7432" width="11.1640625" style="129" customWidth="1"/>
    <col min="7433" max="7433" width="12.6640625" style="129" customWidth="1"/>
    <col min="7434" max="7434" width="23.5" style="129" customWidth="1"/>
    <col min="7435" max="7435" width="15.5" style="129" customWidth="1"/>
    <col min="7436" max="7436" width="9.33203125" style="129"/>
    <col min="7437" max="7445" width="0" style="129" hidden="1" customWidth="1"/>
    <col min="7446" max="7446" width="12.33203125" style="129" customWidth="1"/>
    <col min="7447" max="7447" width="16.33203125" style="129" customWidth="1"/>
    <col min="7448" max="7448" width="12.33203125" style="129" customWidth="1"/>
    <col min="7449" max="7449" width="15" style="129" customWidth="1"/>
    <col min="7450" max="7450" width="11" style="129" customWidth="1"/>
    <col min="7451" max="7451" width="15" style="129" customWidth="1"/>
    <col min="7452" max="7452" width="16.33203125" style="129" customWidth="1"/>
    <col min="7453" max="7453" width="11" style="129" customWidth="1"/>
    <col min="7454" max="7454" width="15" style="129" customWidth="1"/>
    <col min="7455" max="7455" width="16.33203125" style="129" customWidth="1"/>
    <col min="7456" max="7467" width="9.33203125" style="129"/>
    <col min="7468" max="7489" width="0" style="129" hidden="1" customWidth="1"/>
    <col min="7490" max="7680" width="9.33203125" style="129"/>
    <col min="7681" max="7681" width="8.33203125" style="129" customWidth="1"/>
    <col min="7682" max="7682" width="1.6640625" style="129" customWidth="1"/>
    <col min="7683" max="7683" width="4.1640625" style="129" customWidth="1"/>
    <col min="7684" max="7684" width="4.33203125" style="129" customWidth="1"/>
    <col min="7685" max="7685" width="17.1640625" style="129" customWidth="1"/>
    <col min="7686" max="7686" width="75" style="129" customWidth="1"/>
    <col min="7687" max="7687" width="8.6640625" style="129" customWidth="1"/>
    <col min="7688" max="7688" width="11.1640625" style="129" customWidth="1"/>
    <col min="7689" max="7689" width="12.6640625" style="129" customWidth="1"/>
    <col min="7690" max="7690" width="23.5" style="129" customWidth="1"/>
    <col min="7691" max="7691" width="15.5" style="129" customWidth="1"/>
    <col min="7692" max="7692" width="9.33203125" style="129"/>
    <col min="7693" max="7701" width="0" style="129" hidden="1" customWidth="1"/>
    <col min="7702" max="7702" width="12.33203125" style="129" customWidth="1"/>
    <col min="7703" max="7703" width="16.33203125" style="129" customWidth="1"/>
    <col min="7704" max="7704" width="12.33203125" style="129" customWidth="1"/>
    <col min="7705" max="7705" width="15" style="129" customWidth="1"/>
    <col min="7706" max="7706" width="11" style="129" customWidth="1"/>
    <col min="7707" max="7707" width="15" style="129" customWidth="1"/>
    <col min="7708" max="7708" width="16.33203125" style="129" customWidth="1"/>
    <col min="7709" max="7709" width="11" style="129" customWidth="1"/>
    <col min="7710" max="7710" width="15" style="129" customWidth="1"/>
    <col min="7711" max="7711" width="16.33203125" style="129" customWidth="1"/>
    <col min="7712" max="7723" width="9.33203125" style="129"/>
    <col min="7724" max="7745" width="0" style="129" hidden="1" customWidth="1"/>
    <col min="7746" max="7936" width="9.33203125" style="129"/>
    <col min="7937" max="7937" width="8.33203125" style="129" customWidth="1"/>
    <col min="7938" max="7938" width="1.6640625" style="129" customWidth="1"/>
    <col min="7939" max="7939" width="4.1640625" style="129" customWidth="1"/>
    <col min="7940" max="7940" width="4.33203125" style="129" customWidth="1"/>
    <col min="7941" max="7941" width="17.1640625" style="129" customWidth="1"/>
    <col min="7942" max="7942" width="75" style="129" customWidth="1"/>
    <col min="7943" max="7943" width="8.6640625" style="129" customWidth="1"/>
    <col min="7944" max="7944" width="11.1640625" style="129" customWidth="1"/>
    <col min="7945" max="7945" width="12.6640625" style="129" customWidth="1"/>
    <col min="7946" max="7946" width="23.5" style="129" customWidth="1"/>
    <col min="7947" max="7947" width="15.5" style="129" customWidth="1"/>
    <col min="7948" max="7948" width="9.33203125" style="129"/>
    <col min="7949" max="7957" width="0" style="129" hidden="1" customWidth="1"/>
    <col min="7958" max="7958" width="12.33203125" style="129" customWidth="1"/>
    <col min="7959" max="7959" width="16.33203125" style="129" customWidth="1"/>
    <col min="7960" max="7960" width="12.33203125" style="129" customWidth="1"/>
    <col min="7961" max="7961" width="15" style="129" customWidth="1"/>
    <col min="7962" max="7962" width="11" style="129" customWidth="1"/>
    <col min="7963" max="7963" width="15" style="129" customWidth="1"/>
    <col min="7964" max="7964" width="16.33203125" style="129" customWidth="1"/>
    <col min="7965" max="7965" width="11" style="129" customWidth="1"/>
    <col min="7966" max="7966" width="15" style="129" customWidth="1"/>
    <col min="7967" max="7967" width="16.33203125" style="129" customWidth="1"/>
    <col min="7968" max="7979" width="9.33203125" style="129"/>
    <col min="7980" max="8001" width="0" style="129" hidden="1" customWidth="1"/>
    <col min="8002" max="8192" width="9.33203125" style="129"/>
    <col min="8193" max="8193" width="8.33203125" style="129" customWidth="1"/>
    <col min="8194" max="8194" width="1.6640625" style="129" customWidth="1"/>
    <col min="8195" max="8195" width="4.1640625" style="129" customWidth="1"/>
    <col min="8196" max="8196" width="4.33203125" style="129" customWidth="1"/>
    <col min="8197" max="8197" width="17.1640625" style="129" customWidth="1"/>
    <col min="8198" max="8198" width="75" style="129" customWidth="1"/>
    <col min="8199" max="8199" width="8.6640625" style="129" customWidth="1"/>
    <col min="8200" max="8200" width="11.1640625" style="129" customWidth="1"/>
    <col min="8201" max="8201" width="12.6640625" style="129" customWidth="1"/>
    <col min="8202" max="8202" width="23.5" style="129" customWidth="1"/>
    <col min="8203" max="8203" width="15.5" style="129" customWidth="1"/>
    <col min="8204" max="8204" width="9.33203125" style="129"/>
    <col min="8205" max="8213" width="0" style="129" hidden="1" customWidth="1"/>
    <col min="8214" max="8214" width="12.33203125" style="129" customWidth="1"/>
    <col min="8215" max="8215" width="16.33203125" style="129" customWidth="1"/>
    <col min="8216" max="8216" width="12.33203125" style="129" customWidth="1"/>
    <col min="8217" max="8217" width="15" style="129" customWidth="1"/>
    <col min="8218" max="8218" width="11" style="129" customWidth="1"/>
    <col min="8219" max="8219" width="15" style="129" customWidth="1"/>
    <col min="8220" max="8220" width="16.33203125" style="129" customWidth="1"/>
    <col min="8221" max="8221" width="11" style="129" customWidth="1"/>
    <col min="8222" max="8222" width="15" style="129" customWidth="1"/>
    <col min="8223" max="8223" width="16.33203125" style="129" customWidth="1"/>
    <col min="8224" max="8235" width="9.33203125" style="129"/>
    <col min="8236" max="8257" width="0" style="129" hidden="1" customWidth="1"/>
    <col min="8258" max="8448" width="9.33203125" style="129"/>
    <col min="8449" max="8449" width="8.33203125" style="129" customWidth="1"/>
    <col min="8450" max="8450" width="1.6640625" style="129" customWidth="1"/>
    <col min="8451" max="8451" width="4.1640625" style="129" customWidth="1"/>
    <col min="8452" max="8452" width="4.33203125" style="129" customWidth="1"/>
    <col min="8453" max="8453" width="17.1640625" style="129" customWidth="1"/>
    <col min="8454" max="8454" width="75" style="129" customWidth="1"/>
    <col min="8455" max="8455" width="8.6640625" style="129" customWidth="1"/>
    <col min="8456" max="8456" width="11.1640625" style="129" customWidth="1"/>
    <col min="8457" max="8457" width="12.6640625" style="129" customWidth="1"/>
    <col min="8458" max="8458" width="23.5" style="129" customWidth="1"/>
    <col min="8459" max="8459" width="15.5" style="129" customWidth="1"/>
    <col min="8460" max="8460" width="9.33203125" style="129"/>
    <col min="8461" max="8469" width="0" style="129" hidden="1" customWidth="1"/>
    <col min="8470" max="8470" width="12.33203125" style="129" customWidth="1"/>
    <col min="8471" max="8471" width="16.33203125" style="129" customWidth="1"/>
    <col min="8472" max="8472" width="12.33203125" style="129" customWidth="1"/>
    <col min="8473" max="8473" width="15" style="129" customWidth="1"/>
    <col min="8474" max="8474" width="11" style="129" customWidth="1"/>
    <col min="8475" max="8475" width="15" style="129" customWidth="1"/>
    <col min="8476" max="8476" width="16.33203125" style="129" customWidth="1"/>
    <col min="8477" max="8477" width="11" style="129" customWidth="1"/>
    <col min="8478" max="8478" width="15" style="129" customWidth="1"/>
    <col min="8479" max="8479" width="16.33203125" style="129" customWidth="1"/>
    <col min="8480" max="8491" width="9.33203125" style="129"/>
    <col min="8492" max="8513" width="0" style="129" hidden="1" customWidth="1"/>
    <col min="8514" max="8704" width="9.33203125" style="129"/>
    <col min="8705" max="8705" width="8.33203125" style="129" customWidth="1"/>
    <col min="8706" max="8706" width="1.6640625" style="129" customWidth="1"/>
    <col min="8707" max="8707" width="4.1640625" style="129" customWidth="1"/>
    <col min="8708" max="8708" width="4.33203125" style="129" customWidth="1"/>
    <col min="8709" max="8709" width="17.1640625" style="129" customWidth="1"/>
    <col min="8710" max="8710" width="75" style="129" customWidth="1"/>
    <col min="8711" max="8711" width="8.6640625" style="129" customWidth="1"/>
    <col min="8712" max="8712" width="11.1640625" style="129" customWidth="1"/>
    <col min="8713" max="8713" width="12.6640625" style="129" customWidth="1"/>
    <col min="8714" max="8714" width="23.5" style="129" customWidth="1"/>
    <col min="8715" max="8715" width="15.5" style="129" customWidth="1"/>
    <col min="8716" max="8716" width="9.33203125" style="129"/>
    <col min="8717" max="8725" width="0" style="129" hidden="1" customWidth="1"/>
    <col min="8726" max="8726" width="12.33203125" style="129" customWidth="1"/>
    <col min="8727" max="8727" width="16.33203125" style="129" customWidth="1"/>
    <col min="8728" max="8728" width="12.33203125" style="129" customWidth="1"/>
    <col min="8729" max="8729" width="15" style="129" customWidth="1"/>
    <col min="8730" max="8730" width="11" style="129" customWidth="1"/>
    <col min="8731" max="8731" width="15" style="129" customWidth="1"/>
    <col min="8732" max="8732" width="16.33203125" style="129" customWidth="1"/>
    <col min="8733" max="8733" width="11" style="129" customWidth="1"/>
    <col min="8734" max="8734" width="15" style="129" customWidth="1"/>
    <col min="8735" max="8735" width="16.33203125" style="129" customWidth="1"/>
    <col min="8736" max="8747" width="9.33203125" style="129"/>
    <col min="8748" max="8769" width="0" style="129" hidden="1" customWidth="1"/>
    <col min="8770" max="8960" width="9.33203125" style="129"/>
    <col min="8961" max="8961" width="8.33203125" style="129" customWidth="1"/>
    <col min="8962" max="8962" width="1.6640625" style="129" customWidth="1"/>
    <col min="8963" max="8963" width="4.1640625" style="129" customWidth="1"/>
    <col min="8964" max="8964" width="4.33203125" style="129" customWidth="1"/>
    <col min="8965" max="8965" width="17.1640625" style="129" customWidth="1"/>
    <col min="8966" max="8966" width="75" style="129" customWidth="1"/>
    <col min="8967" max="8967" width="8.6640625" style="129" customWidth="1"/>
    <col min="8968" max="8968" width="11.1640625" style="129" customWidth="1"/>
    <col min="8969" max="8969" width="12.6640625" style="129" customWidth="1"/>
    <col min="8970" max="8970" width="23.5" style="129" customWidth="1"/>
    <col min="8971" max="8971" width="15.5" style="129" customWidth="1"/>
    <col min="8972" max="8972" width="9.33203125" style="129"/>
    <col min="8973" max="8981" width="0" style="129" hidden="1" customWidth="1"/>
    <col min="8982" max="8982" width="12.33203125" style="129" customWidth="1"/>
    <col min="8983" max="8983" width="16.33203125" style="129" customWidth="1"/>
    <col min="8984" max="8984" width="12.33203125" style="129" customWidth="1"/>
    <col min="8985" max="8985" width="15" style="129" customWidth="1"/>
    <col min="8986" max="8986" width="11" style="129" customWidth="1"/>
    <col min="8987" max="8987" width="15" style="129" customWidth="1"/>
    <col min="8988" max="8988" width="16.33203125" style="129" customWidth="1"/>
    <col min="8989" max="8989" width="11" style="129" customWidth="1"/>
    <col min="8990" max="8990" width="15" style="129" customWidth="1"/>
    <col min="8991" max="8991" width="16.33203125" style="129" customWidth="1"/>
    <col min="8992" max="9003" width="9.33203125" style="129"/>
    <col min="9004" max="9025" width="0" style="129" hidden="1" customWidth="1"/>
    <col min="9026" max="9216" width="9.33203125" style="129"/>
    <col min="9217" max="9217" width="8.33203125" style="129" customWidth="1"/>
    <col min="9218" max="9218" width="1.6640625" style="129" customWidth="1"/>
    <col min="9219" max="9219" width="4.1640625" style="129" customWidth="1"/>
    <col min="9220" max="9220" width="4.33203125" style="129" customWidth="1"/>
    <col min="9221" max="9221" width="17.1640625" style="129" customWidth="1"/>
    <col min="9222" max="9222" width="75" style="129" customWidth="1"/>
    <col min="9223" max="9223" width="8.6640625" style="129" customWidth="1"/>
    <col min="9224" max="9224" width="11.1640625" style="129" customWidth="1"/>
    <col min="9225" max="9225" width="12.6640625" style="129" customWidth="1"/>
    <col min="9226" max="9226" width="23.5" style="129" customWidth="1"/>
    <col min="9227" max="9227" width="15.5" style="129" customWidth="1"/>
    <col min="9228" max="9228" width="9.33203125" style="129"/>
    <col min="9229" max="9237" width="0" style="129" hidden="1" customWidth="1"/>
    <col min="9238" max="9238" width="12.33203125" style="129" customWidth="1"/>
    <col min="9239" max="9239" width="16.33203125" style="129" customWidth="1"/>
    <col min="9240" max="9240" width="12.33203125" style="129" customWidth="1"/>
    <col min="9241" max="9241" width="15" style="129" customWidth="1"/>
    <col min="9242" max="9242" width="11" style="129" customWidth="1"/>
    <col min="9243" max="9243" width="15" style="129" customWidth="1"/>
    <col min="9244" max="9244" width="16.33203125" style="129" customWidth="1"/>
    <col min="9245" max="9245" width="11" style="129" customWidth="1"/>
    <col min="9246" max="9246" width="15" style="129" customWidth="1"/>
    <col min="9247" max="9247" width="16.33203125" style="129" customWidth="1"/>
    <col min="9248" max="9259" width="9.33203125" style="129"/>
    <col min="9260" max="9281" width="0" style="129" hidden="1" customWidth="1"/>
    <col min="9282" max="9472" width="9.33203125" style="129"/>
    <col min="9473" max="9473" width="8.33203125" style="129" customWidth="1"/>
    <col min="9474" max="9474" width="1.6640625" style="129" customWidth="1"/>
    <col min="9475" max="9475" width="4.1640625" style="129" customWidth="1"/>
    <col min="9476" max="9476" width="4.33203125" style="129" customWidth="1"/>
    <col min="9477" max="9477" width="17.1640625" style="129" customWidth="1"/>
    <col min="9478" max="9478" width="75" style="129" customWidth="1"/>
    <col min="9479" max="9479" width="8.6640625" style="129" customWidth="1"/>
    <col min="9480" max="9480" width="11.1640625" style="129" customWidth="1"/>
    <col min="9481" max="9481" width="12.6640625" style="129" customWidth="1"/>
    <col min="9482" max="9482" width="23.5" style="129" customWidth="1"/>
    <col min="9483" max="9483" width="15.5" style="129" customWidth="1"/>
    <col min="9484" max="9484" width="9.33203125" style="129"/>
    <col min="9485" max="9493" width="0" style="129" hidden="1" customWidth="1"/>
    <col min="9494" max="9494" width="12.33203125" style="129" customWidth="1"/>
    <col min="9495" max="9495" width="16.33203125" style="129" customWidth="1"/>
    <col min="9496" max="9496" width="12.33203125" style="129" customWidth="1"/>
    <col min="9497" max="9497" width="15" style="129" customWidth="1"/>
    <col min="9498" max="9498" width="11" style="129" customWidth="1"/>
    <col min="9499" max="9499" width="15" style="129" customWidth="1"/>
    <col min="9500" max="9500" width="16.33203125" style="129" customWidth="1"/>
    <col min="9501" max="9501" width="11" style="129" customWidth="1"/>
    <col min="9502" max="9502" width="15" style="129" customWidth="1"/>
    <col min="9503" max="9503" width="16.33203125" style="129" customWidth="1"/>
    <col min="9504" max="9515" width="9.33203125" style="129"/>
    <col min="9516" max="9537" width="0" style="129" hidden="1" customWidth="1"/>
    <col min="9538" max="9728" width="9.33203125" style="129"/>
    <col min="9729" max="9729" width="8.33203125" style="129" customWidth="1"/>
    <col min="9730" max="9730" width="1.6640625" style="129" customWidth="1"/>
    <col min="9731" max="9731" width="4.1640625" style="129" customWidth="1"/>
    <col min="9732" max="9732" width="4.33203125" style="129" customWidth="1"/>
    <col min="9733" max="9733" width="17.1640625" style="129" customWidth="1"/>
    <col min="9734" max="9734" width="75" style="129" customWidth="1"/>
    <col min="9735" max="9735" width="8.6640625" style="129" customWidth="1"/>
    <col min="9736" max="9736" width="11.1640625" style="129" customWidth="1"/>
    <col min="9737" max="9737" width="12.6640625" style="129" customWidth="1"/>
    <col min="9738" max="9738" width="23.5" style="129" customWidth="1"/>
    <col min="9739" max="9739" width="15.5" style="129" customWidth="1"/>
    <col min="9740" max="9740" width="9.33203125" style="129"/>
    <col min="9741" max="9749" width="0" style="129" hidden="1" customWidth="1"/>
    <col min="9750" max="9750" width="12.33203125" style="129" customWidth="1"/>
    <col min="9751" max="9751" width="16.33203125" style="129" customWidth="1"/>
    <col min="9752" max="9752" width="12.33203125" style="129" customWidth="1"/>
    <col min="9753" max="9753" width="15" style="129" customWidth="1"/>
    <col min="9754" max="9754" width="11" style="129" customWidth="1"/>
    <col min="9755" max="9755" width="15" style="129" customWidth="1"/>
    <col min="9756" max="9756" width="16.33203125" style="129" customWidth="1"/>
    <col min="9757" max="9757" width="11" style="129" customWidth="1"/>
    <col min="9758" max="9758" width="15" style="129" customWidth="1"/>
    <col min="9759" max="9759" width="16.33203125" style="129" customWidth="1"/>
    <col min="9760" max="9771" width="9.33203125" style="129"/>
    <col min="9772" max="9793" width="0" style="129" hidden="1" customWidth="1"/>
    <col min="9794" max="9984" width="9.33203125" style="129"/>
    <col min="9985" max="9985" width="8.33203125" style="129" customWidth="1"/>
    <col min="9986" max="9986" width="1.6640625" style="129" customWidth="1"/>
    <col min="9987" max="9987" width="4.1640625" style="129" customWidth="1"/>
    <col min="9988" max="9988" width="4.33203125" style="129" customWidth="1"/>
    <col min="9989" max="9989" width="17.1640625" style="129" customWidth="1"/>
    <col min="9990" max="9990" width="75" style="129" customWidth="1"/>
    <col min="9991" max="9991" width="8.6640625" style="129" customWidth="1"/>
    <col min="9992" max="9992" width="11.1640625" style="129" customWidth="1"/>
    <col min="9993" max="9993" width="12.6640625" style="129" customWidth="1"/>
    <col min="9994" max="9994" width="23.5" style="129" customWidth="1"/>
    <col min="9995" max="9995" width="15.5" style="129" customWidth="1"/>
    <col min="9996" max="9996" width="9.33203125" style="129"/>
    <col min="9997" max="10005" width="0" style="129" hidden="1" customWidth="1"/>
    <col min="10006" max="10006" width="12.33203125" style="129" customWidth="1"/>
    <col min="10007" max="10007" width="16.33203125" style="129" customWidth="1"/>
    <col min="10008" max="10008" width="12.33203125" style="129" customWidth="1"/>
    <col min="10009" max="10009" width="15" style="129" customWidth="1"/>
    <col min="10010" max="10010" width="11" style="129" customWidth="1"/>
    <col min="10011" max="10011" width="15" style="129" customWidth="1"/>
    <col min="10012" max="10012" width="16.33203125" style="129" customWidth="1"/>
    <col min="10013" max="10013" width="11" style="129" customWidth="1"/>
    <col min="10014" max="10014" width="15" style="129" customWidth="1"/>
    <col min="10015" max="10015" width="16.33203125" style="129" customWidth="1"/>
    <col min="10016" max="10027" width="9.33203125" style="129"/>
    <col min="10028" max="10049" width="0" style="129" hidden="1" customWidth="1"/>
    <col min="10050" max="10240" width="9.33203125" style="129"/>
    <col min="10241" max="10241" width="8.33203125" style="129" customWidth="1"/>
    <col min="10242" max="10242" width="1.6640625" style="129" customWidth="1"/>
    <col min="10243" max="10243" width="4.1640625" style="129" customWidth="1"/>
    <col min="10244" max="10244" width="4.33203125" style="129" customWidth="1"/>
    <col min="10245" max="10245" width="17.1640625" style="129" customWidth="1"/>
    <col min="10246" max="10246" width="75" style="129" customWidth="1"/>
    <col min="10247" max="10247" width="8.6640625" style="129" customWidth="1"/>
    <col min="10248" max="10248" width="11.1640625" style="129" customWidth="1"/>
    <col min="10249" max="10249" width="12.6640625" style="129" customWidth="1"/>
    <col min="10250" max="10250" width="23.5" style="129" customWidth="1"/>
    <col min="10251" max="10251" width="15.5" style="129" customWidth="1"/>
    <col min="10252" max="10252" width="9.33203125" style="129"/>
    <col min="10253" max="10261" width="0" style="129" hidden="1" customWidth="1"/>
    <col min="10262" max="10262" width="12.33203125" style="129" customWidth="1"/>
    <col min="10263" max="10263" width="16.33203125" style="129" customWidth="1"/>
    <col min="10264" max="10264" width="12.33203125" style="129" customWidth="1"/>
    <col min="10265" max="10265" width="15" style="129" customWidth="1"/>
    <col min="10266" max="10266" width="11" style="129" customWidth="1"/>
    <col min="10267" max="10267" width="15" style="129" customWidth="1"/>
    <col min="10268" max="10268" width="16.33203125" style="129" customWidth="1"/>
    <col min="10269" max="10269" width="11" style="129" customWidth="1"/>
    <col min="10270" max="10270" width="15" style="129" customWidth="1"/>
    <col min="10271" max="10271" width="16.33203125" style="129" customWidth="1"/>
    <col min="10272" max="10283" width="9.33203125" style="129"/>
    <col min="10284" max="10305" width="0" style="129" hidden="1" customWidth="1"/>
    <col min="10306" max="10496" width="9.33203125" style="129"/>
    <col min="10497" max="10497" width="8.33203125" style="129" customWidth="1"/>
    <col min="10498" max="10498" width="1.6640625" style="129" customWidth="1"/>
    <col min="10499" max="10499" width="4.1640625" style="129" customWidth="1"/>
    <col min="10500" max="10500" width="4.33203125" style="129" customWidth="1"/>
    <col min="10501" max="10501" width="17.1640625" style="129" customWidth="1"/>
    <col min="10502" max="10502" width="75" style="129" customWidth="1"/>
    <col min="10503" max="10503" width="8.6640625" style="129" customWidth="1"/>
    <col min="10504" max="10504" width="11.1640625" style="129" customWidth="1"/>
    <col min="10505" max="10505" width="12.6640625" style="129" customWidth="1"/>
    <col min="10506" max="10506" width="23.5" style="129" customWidth="1"/>
    <col min="10507" max="10507" width="15.5" style="129" customWidth="1"/>
    <col min="10508" max="10508" width="9.33203125" style="129"/>
    <col min="10509" max="10517" width="0" style="129" hidden="1" customWidth="1"/>
    <col min="10518" max="10518" width="12.33203125" style="129" customWidth="1"/>
    <col min="10519" max="10519" width="16.33203125" style="129" customWidth="1"/>
    <col min="10520" max="10520" width="12.33203125" style="129" customWidth="1"/>
    <col min="10521" max="10521" width="15" style="129" customWidth="1"/>
    <col min="10522" max="10522" width="11" style="129" customWidth="1"/>
    <col min="10523" max="10523" width="15" style="129" customWidth="1"/>
    <col min="10524" max="10524" width="16.33203125" style="129" customWidth="1"/>
    <col min="10525" max="10525" width="11" style="129" customWidth="1"/>
    <col min="10526" max="10526" width="15" style="129" customWidth="1"/>
    <col min="10527" max="10527" width="16.33203125" style="129" customWidth="1"/>
    <col min="10528" max="10539" width="9.33203125" style="129"/>
    <col min="10540" max="10561" width="0" style="129" hidden="1" customWidth="1"/>
    <col min="10562" max="10752" width="9.33203125" style="129"/>
    <col min="10753" max="10753" width="8.33203125" style="129" customWidth="1"/>
    <col min="10754" max="10754" width="1.6640625" style="129" customWidth="1"/>
    <col min="10755" max="10755" width="4.1640625" style="129" customWidth="1"/>
    <col min="10756" max="10756" width="4.33203125" style="129" customWidth="1"/>
    <col min="10757" max="10757" width="17.1640625" style="129" customWidth="1"/>
    <col min="10758" max="10758" width="75" style="129" customWidth="1"/>
    <col min="10759" max="10759" width="8.6640625" style="129" customWidth="1"/>
    <col min="10760" max="10760" width="11.1640625" style="129" customWidth="1"/>
    <col min="10761" max="10761" width="12.6640625" style="129" customWidth="1"/>
    <col min="10762" max="10762" width="23.5" style="129" customWidth="1"/>
    <col min="10763" max="10763" width="15.5" style="129" customWidth="1"/>
    <col min="10764" max="10764" width="9.33203125" style="129"/>
    <col min="10765" max="10773" width="0" style="129" hidden="1" customWidth="1"/>
    <col min="10774" max="10774" width="12.33203125" style="129" customWidth="1"/>
    <col min="10775" max="10775" width="16.33203125" style="129" customWidth="1"/>
    <col min="10776" max="10776" width="12.33203125" style="129" customWidth="1"/>
    <col min="10777" max="10777" width="15" style="129" customWidth="1"/>
    <col min="10778" max="10778" width="11" style="129" customWidth="1"/>
    <col min="10779" max="10779" width="15" style="129" customWidth="1"/>
    <col min="10780" max="10780" width="16.33203125" style="129" customWidth="1"/>
    <col min="10781" max="10781" width="11" style="129" customWidth="1"/>
    <col min="10782" max="10782" width="15" style="129" customWidth="1"/>
    <col min="10783" max="10783" width="16.33203125" style="129" customWidth="1"/>
    <col min="10784" max="10795" width="9.33203125" style="129"/>
    <col min="10796" max="10817" width="0" style="129" hidden="1" customWidth="1"/>
    <col min="10818" max="11008" width="9.33203125" style="129"/>
    <col min="11009" max="11009" width="8.33203125" style="129" customWidth="1"/>
    <col min="11010" max="11010" width="1.6640625" style="129" customWidth="1"/>
    <col min="11011" max="11011" width="4.1640625" style="129" customWidth="1"/>
    <col min="11012" max="11012" width="4.33203125" style="129" customWidth="1"/>
    <col min="11013" max="11013" width="17.1640625" style="129" customWidth="1"/>
    <col min="11014" max="11014" width="75" style="129" customWidth="1"/>
    <col min="11015" max="11015" width="8.6640625" style="129" customWidth="1"/>
    <col min="11016" max="11016" width="11.1640625" style="129" customWidth="1"/>
    <col min="11017" max="11017" width="12.6640625" style="129" customWidth="1"/>
    <col min="11018" max="11018" width="23.5" style="129" customWidth="1"/>
    <col min="11019" max="11019" width="15.5" style="129" customWidth="1"/>
    <col min="11020" max="11020" width="9.33203125" style="129"/>
    <col min="11021" max="11029" width="0" style="129" hidden="1" customWidth="1"/>
    <col min="11030" max="11030" width="12.33203125" style="129" customWidth="1"/>
    <col min="11031" max="11031" width="16.33203125" style="129" customWidth="1"/>
    <col min="11032" max="11032" width="12.33203125" style="129" customWidth="1"/>
    <col min="11033" max="11033" width="15" style="129" customWidth="1"/>
    <col min="11034" max="11034" width="11" style="129" customWidth="1"/>
    <col min="11035" max="11035" width="15" style="129" customWidth="1"/>
    <col min="11036" max="11036" width="16.33203125" style="129" customWidth="1"/>
    <col min="11037" max="11037" width="11" style="129" customWidth="1"/>
    <col min="11038" max="11038" width="15" style="129" customWidth="1"/>
    <col min="11039" max="11039" width="16.33203125" style="129" customWidth="1"/>
    <col min="11040" max="11051" width="9.33203125" style="129"/>
    <col min="11052" max="11073" width="0" style="129" hidden="1" customWidth="1"/>
    <col min="11074" max="11264" width="9.33203125" style="129"/>
    <col min="11265" max="11265" width="8.33203125" style="129" customWidth="1"/>
    <col min="11266" max="11266" width="1.6640625" style="129" customWidth="1"/>
    <col min="11267" max="11267" width="4.1640625" style="129" customWidth="1"/>
    <col min="11268" max="11268" width="4.33203125" style="129" customWidth="1"/>
    <col min="11269" max="11269" width="17.1640625" style="129" customWidth="1"/>
    <col min="11270" max="11270" width="75" style="129" customWidth="1"/>
    <col min="11271" max="11271" width="8.6640625" style="129" customWidth="1"/>
    <col min="11272" max="11272" width="11.1640625" style="129" customWidth="1"/>
    <col min="11273" max="11273" width="12.6640625" style="129" customWidth="1"/>
    <col min="11274" max="11274" width="23.5" style="129" customWidth="1"/>
    <col min="11275" max="11275" width="15.5" style="129" customWidth="1"/>
    <col min="11276" max="11276" width="9.33203125" style="129"/>
    <col min="11277" max="11285" width="0" style="129" hidden="1" customWidth="1"/>
    <col min="11286" max="11286" width="12.33203125" style="129" customWidth="1"/>
    <col min="11287" max="11287" width="16.33203125" style="129" customWidth="1"/>
    <col min="11288" max="11288" width="12.33203125" style="129" customWidth="1"/>
    <col min="11289" max="11289" width="15" style="129" customWidth="1"/>
    <col min="11290" max="11290" width="11" style="129" customWidth="1"/>
    <col min="11291" max="11291" width="15" style="129" customWidth="1"/>
    <col min="11292" max="11292" width="16.33203125" style="129" customWidth="1"/>
    <col min="11293" max="11293" width="11" style="129" customWidth="1"/>
    <col min="11294" max="11294" width="15" style="129" customWidth="1"/>
    <col min="11295" max="11295" width="16.33203125" style="129" customWidth="1"/>
    <col min="11296" max="11307" width="9.33203125" style="129"/>
    <col min="11308" max="11329" width="0" style="129" hidden="1" customWidth="1"/>
    <col min="11330" max="11520" width="9.33203125" style="129"/>
    <col min="11521" max="11521" width="8.33203125" style="129" customWidth="1"/>
    <col min="11522" max="11522" width="1.6640625" style="129" customWidth="1"/>
    <col min="11523" max="11523" width="4.1640625" style="129" customWidth="1"/>
    <col min="11524" max="11524" width="4.33203125" style="129" customWidth="1"/>
    <col min="11525" max="11525" width="17.1640625" style="129" customWidth="1"/>
    <col min="11526" max="11526" width="75" style="129" customWidth="1"/>
    <col min="11527" max="11527" width="8.6640625" style="129" customWidth="1"/>
    <col min="11528" max="11528" width="11.1640625" style="129" customWidth="1"/>
    <col min="11529" max="11529" width="12.6640625" style="129" customWidth="1"/>
    <col min="11530" max="11530" width="23.5" style="129" customWidth="1"/>
    <col min="11531" max="11531" width="15.5" style="129" customWidth="1"/>
    <col min="11532" max="11532" width="9.33203125" style="129"/>
    <col min="11533" max="11541" width="0" style="129" hidden="1" customWidth="1"/>
    <col min="11542" max="11542" width="12.33203125" style="129" customWidth="1"/>
    <col min="11543" max="11543" width="16.33203125" style="129" customWidth="1"/>
    <col min="11544" max="11544" width="12.33203125" style="129" customWidth="1"/>
    <col min="11545" max="11545" width="15" style="129" customWidth="1"/>
    <col min="11546" max="11546" width="11" style="129" customWidth="1"/>
    <col min="11547" max="11547" width="15" style="129" customWidth="1"/>
    <col min="11548" max="11548" width="16.33203125" style="129" customWidth="1"/>
    <col min="11549" max="11549" width="11" style="129" customWidth="1"/>
    <col min="11550" max="11550" width="15" style="129" customWidth="1"/>
    <col min="11551" max="11551" width="16.33203125" style="129" customWidth="1"/>
    <col min="11552" max="11563" width="9.33203125" style="129"/>
    <col min="11564" max="11585" width="0" style="129" hidden="1" customWidth="1"/>
    <col min="11586" max="11776" width="9.33203125" style="129"/>
    <col min="11777" max="11777" width="8.33203125" style="129" customWidth="1"/>
    <col min="11778" max="11778" width="1.6640625" style="129" customWidth="1"/>
    <col min="11779" max="11779" width="4.1640625" style="129" customWidth="1"/>
    <col min="11780" max="11780" width="4.33203125" style="129" customWidth="1"/>
    <col min="11781" max="11781" width="17.1640625" style="129" customWidth="1"/>
    <col min="11782" max="11782" width="75" style="129" customWidth="1"/>
    <col min="11783" max="11783" width="8.6640625" style="129" customWidth="1"/>
    <col min="11784" max="11784" width="11.1640625" style="129" customWidth="1"/>
    <col min="11785" max="11785" width="12.6640625" style="129" customWidth="1"/>
    <col min="11786" max="11786" width="23.5" style="129" customWidth="1"/>
    <col min="11787" max="11787" width="15.5" style="129" customWidth="1"/>
    <col min="11788" max="11788" width="9.33203125" style="129"/>
    <col min="11789" max="11797" width="0" style="129" hidden="1" customWidth="1"/>
    <col min="11798" max="11798" width="12.33203125" style="129" customWidth="1"/>
    <col min="11799" max="11799" width="16.33203125" style="129" customWidth="1"/>
    <col min="11800" max="11800" width="12.33203125" style="129" customWidth="1"/>
    <col min="11801" max="11801" width="15" style="129" customWidth="1"/>
    <col min="11802" max="11802" width="11" style="129" customWidth="1"/>
    <col min="11803" max="11803" width="15" style="129" customWidth="1"/>
    <col min="11804" max="11804" width="16.33203125" style="129" customWidth="1"/>
    <col min="11805" max="11805" width="11" style="129" customWidth="1"/>
    <col min="11806" max="11806" width="15" style="129" customWidth="1"/>
    <col min="11807" max="11807" width="16.33203125" style="129" customWidth="1"/>
    <col min="11808" max="11819" width="9.33203125" style="129"/>
    <col min="11820" max="11841" width="0" style="129" hidden="1" customWidth="1"/>
    <col min="11842" max="12032" width="9.33203125" style="129"/>
    <col min="12033" max="12033" width="8.33203125" style="129" customWidth="1"/>
    <col min="12034" max="12034" width="1.6640625" style="129" customWidth="1"/>
    <col min="12035" max="12035" width="4.1640625" style="129" customWidth="1"/>
    <col min="12036" max="12036" width="4.33203125" style="129" customWidth="1"/>
    <col min="12037" max="12037" width="17.1640625" style="129" customWidth="1"/>
    <col min="12038" max="12038" width="75" style="129" customWidth="1"/>
    <col min="12039" max="12039" width="8.6640625" style="129" customWidth="1"/>
    <col min="12040" max="12040" width="11.1640625" style="129" customWidth="1"/>
    <col min="12041" max="12041" width="12.6640625" style="129" customWidth="1"/>
    <col min="12042" max="12042" width="23.5" style="129" customWidth="1"/>
    <col min="12043" max="12043" width="15.5" style="129" customWidth="1"/>
    <col min="12044" max="12044" width="9.33203125" style="129"/>
    <col min="12045" max="12053" width="0" style="129" hidden="1" customWidth="1"/>
    <col min="12054" max="12054" width="12.33203125" style="129" customWidth="1"/>
    <col min="12055" max="12055" width="16.33203125" style="129" customWidth="1"/>
    <col min="12056" max="12056" width="12.33203125" style="129" customWidth="1"/>
    <col min="12057" max="12057" width="15" style="129" customWidth="1"/>
    <col min="12058" max="12058" width="11" style="129" customWidth="1"/>
    <col min="12059" max="12059" width="15" style="129" customWidth="1"/>
    <col min="12060" max="12060" width="16.33203125" style="129" customWidth="1"/>
    <col min="12061" max="12061" width="11" style="129" customWidth="1"/>
    <col min="12062" max="12062" width="15" style="129" customWidth="1"/>
    <col min="12063" max="12063" width="16.33203125" style="129" customWidth="1"/>
    <col min="12064" max="12075" width="9.33203125" style="129"/>
    <col min="12076" max="12097" width="0" style="129" hidden="1" customWidth="1"/>
    <col min="12098" max="12288" width="9.33203125" style="129"/>
    <col min="12289" max="12289" width="8.33203125" style="129" customWidth="1"/>
    <col min="12290" max="12290" width="1.6640625" style="129" customWidth="1"/>
    <col min="12291" max="12291" width="4.1640625" style="129" customWidth="1"/>
    <col min="12292" max="12292" width="4.33203125" style="129" customWidth="1"/>
    <col min="12293" max="12293" width="17.1640625" style="129" customWidth="1"/>
    <col min="12294" max="12294" width="75" style="129" customWidth="1"/>
    <col min="12295" max="12295" width="8.6640625" style="129" customWidth="1"/>
    <col min="12296" max="12296" width="11.1640625" style="129" customWidth="1"/>
    <col min="12297" max="12297" width="12.6640625" style="129" customWidth="1"/>
    <col min="12298" max="12298" width="23.5" style="129" customWidth="1"/>
    <col min="12299" max="12299" width="15.5" style="129" customWidth="1"/>
    <col min="12300" max="12300" width="9.33203125" style="129"/>
    <col min="12301" max="12309" width="0" style="129" hidden="1" customWidth="1"/>
    <col min="12310" max="12310" width="12.33203125" style="129" customWidth="1"/>
    <col min="12311" max="12311" width="16.33203125" style="129" customWidth="1"/>
    <col min="12312" max="12312" width="12.33203125" style="129" customWidth="1"/>
    <col min="12313" max="12313" width="15" style="129" customWidth="1"/>
    <col min="12314" max="12314" width="11" style="129" customWidth="1"/>
    <col min="12315" max="12315" width="15" style="129" customWidth="1"/>
    <col min="12316" max="12316" width="16.33203125" style="129" customWidth="1"/>
    <col min="12317" max="12317" width="11" style="129" customWidth="1"/>
    <col min="12318" max="12318" width="15" style="129" customWidth="1"/>
    <col min="12319" max="12319" width="16.33203125" style="129" customWidth="1"/>
    <col min="12320" max="12331" width="9.33203125" style="129"/>
    <col min="12332" max="12353" width="0" style="129" hidden="1" customWidth="1"/>
    <col min="12354" max="12544" width="9.33203125" style="129"/>
    <col min="12545" max="12545" width="8.33203125" style="129" customWidth="1"/>
    <col min="12546" max="12546" width="1.6640625" style="129" customWidth="1"/>
    <col min="12547" max="12547" width="4.1640625" style="129" customWidth="1"/>
    <col min="12548" max="12548" width="4.33203125" style="129" customWidth="1"/>
    <col min="12549" max="12549" width="17.1640625" style="129" customWidth="1"/>
    <col min="12550" max="12550" width="75" style="129" customWidth="1"/>
    <col min="12551" max="12551" width="8.6640625" style="129" customWidth="1"/>
    <col min="12552" max="12552" width="11.1640625" style="129" customWidth="1"/>
    <col min="12553" max="12553" width="12.6640625" style="129" customWidth="1"/>
    <col min="12554" max="12554" width="23.5" style="129" customWidth="1"/>
    <col min="12555" max="12555" width="15.5" style="129" customWidth="1"/>
    <col min="12556" max="12556" width="9.33203125" style="129"/>
    <col min="12557" max="12565" width="0" style="129" hidden="1" customWidth="1"/>
    <col min="12566" max="12566" width="12.33203125" style="129" customWidth="1"/>
    <col min="12567" max="12567" width="16.33203125" style="129" customWidth="1"/>
    <col min="12568" max="12568" width="12.33203125" style="129" customWidth="1"/>
    <col min="12569" max="12569" width="15" style="129" customWidth="1"/>
    <col min="12570" max="12570" width="11" style="129" customWidth="1"/>
    <col min="12571" max="12571" width="15" style="129" customWidth="1"/>
    <col min="12572" max="12572" width="16.33203125" style="129" customWidth="1"/>
    <col min="12573" max="12573" width="11" style="129" customWidth="1"/>
    <col min="12574" max="12574" width="15" style="129" customWidth="1"/>
    <col min="12575" max="12575" width="16.33203125" style="129" customWidth="1"/>
    <col min="12576" max="12587" width="9.33203125" style="129"/>
    <col min="12588" max="12609" width="0" style="129" hidden="1" customWidth="1"/>
    <col min="12610" max="12800" width="9.33203125" style="129"/>
    <col min="12801" max="12801" width="8.33203125" style="129" customWidth="1"/>
    <col min="12802" max="12802" width="1.6640625" style="129" customWidth="1"/>
    <col min="12803" max="12803" width="4.1640625" style="129" customWidth="1"/>
    <col min="12804" max="12804" width="4.33203125" style="129" customWidth="1"/>
    <col min="12805" max="12805" width="17.1640625" style="129" customWidth="1"/>
    <col min="12806" max="12806" width="75" style="129" customWidth="1"/>
    <col min="12807" max="12807" width="8.6640625" style="129" customWidth="1"/>
    <col min="12808" max="12808" width="11.1640625" style="129" customWidth="1"/>
    <col min="12809" max="12809" width="12.6640625" style="129" customWidth="1"/>
    <col min="12810" max="12810" width="23.5" style="129" customWidth="1"/>
    <col min="12811" max="12811" width="15.5" style="129" customWidth="1"/>
    <col min="12812" max="12812" width="9.33203125" style="129"/>
    <col min="12813" max="12821" width="0" style="129" hidden="1" customWidth="1"/>
    <col min="12822" max="12822" width="12.33203125" style="129" customWidth="1"/>
    <col min="12823" max="12823" width="16.33203125" style="129" customWidth="1"/>
    <col min="12824" max="12824" width="12.33203125" style="129" customWidth="1"/>
    <col min="12825" max="12825" width="15" style="129" customWidth="1"/>
    <col min="12826" max="12826" width="11" style="129" customWidth="1"/>
    <col min="12827" max="12827" width="15" style="129" customWidth="1"/>
    <col min="12828" max="12828" width="16.33203125" style="129" customWidth="1"/>
    <col min="12829" max="12829" width="11" style="129" customWidth="1"/>
    <col min="12830" max="12830" width="15" style="129" customWidth="1"/>
    <col min="12831" max="12831" width="16.33203125" style="129" customWidth="1"/>
    <col min="12832" max="12843" width="9.33203125" style="129"/>
    <col min="12844" max="12865" width="0" style="129" hidden="1" customWidth="1"/>
    <col min="12866" max="13056" width="9.33203125" style="129"/>
    <col min="13057" max="13057" width="8.33203125" style="129" customWidth="1"/>
    <col min="13058" max="13058" width="1.6640625" style="129" customWidth="1"/>
    <col min="13059" max="13059" width="4.1640625" style="129" customWidth="1"/>
    <col min="13060" max="13060" width="4.33203125" style="129" customWidth="1"/>
    <col min="13061" max="13061" width="17.1640625" style="129" customWidth="1"/>
    <col min="13062" max="13062" width="75" style="129" customWidth="1"/>
    <col min="13063" max="13063" width="8.6640625" style="129" customWidth="1"/>
    <col min="13064" max="13064" width="11.1640625" style="129" customWidth="1"/>
    <col min="13065" max="13065" width="12.6640625" style="129" customWidth="1"/>
    <col min="13066" max="13066" width="23.5" style="129" customWidth="1"/>
    <col min="13067" max="13067" width="15.5" style="129" customWidth="1"/>
    <col min="13068" max="13068" width="9.33203125" style="129"/>
    <col min="13069" max="13077" width="0" style="129" hidden="1" customWidth="1"/>
    <col min="13078" max="13078" width="12.33203125" style="129" customWidth="1"/>
    <col min="13079" max="13079" width="16.33203125" style="129" customWidth="1"/>
    <col min="13080" max="13080" width="12.33203125" style="129" customWidth="1"/>
    <col min="13081" max="13081" width="15" style="129" customWidth="1"/>
    <col min="13082" max="13082" width="11" style="129" customWidth="1"/>
    <col min="13083" max="13083" width="15" style="129" customWidth="1"/>
    <col min="13084" max="13084" width="16.33203125" style="129" customWidth="1"/>
    <col min="13085" max="13085" width="11" style="129" customWidth="1"/>
    <col min="13086" max="13086" width="15" style="129" customWidth="1"/>
    <col min="13087" max="13087" width="16.33203125" style="129" customWidth="1"/>
    <col min="13088" max="13099" width="9.33203125" style="129"/>
    <col min="13100" max="13121" width="0" style="129" hidden="1" customWidth="1"/>
    <col min="13122" max="13312" width="9.33203125" style="129"/>
    <col min="13313" max="13313" width="8.33203125" style="129" customWidth="1"/>
    <col min="13314" max="13314" width="1.6640625" style="129" customWidth="1"/>
    <col min="13315" max="13315" width="4.1640625" style="129" customWidth="1"/>
    <col min="13316" max="13316" width="4.33203125" style="129" customWidth="1"/>
    <col min="13317" max="13317" width="17.1640625" style="129" customWidth="1"/>
    <col min="13318" max="13318" width="75" style="129" customWidth="1"/>
    <col min="13319" max="13319" width="8.6640625" style="129" customWidth="1"/>
    <col min="13320" max="13320" width="11.1640625" style="129" customWidth="1"/>
    <col min="13321" max="13321" width="12.6640625" style="129" customWidth="1"/>
    <col min="13322" max="13322" width="23.5" style="129" customWidth="1"/>
    <col min="13323" max="13323" width="15.5" style="129" customWidth="1"/>
    <col min="13324" max="13324" width="9.33203125" style="129"/>
    <col min="13325" max="13333" width="0" style="129" hidden="1" customWidth="1"/>
    <col min="13334" max="13334" width="12.33203125" style="129" customWidth="1"/>
    <col min="13335" max="13335" width="16.33203125" style="129" customWidth="1"/>
    <col min="13336" max="13336" width="12.33203125" style="129" customWidth="1"/>
    <col min="13337" max="13337" width="15" style="129" customWidth="1"/>
    <col min="13338" max="13338" width="11" style="129" customWidth="1"/>
    <col min="13339" max="13339" width="15" style="129" customWidth="1"/>
    <col min="13340" max="13340" width="16.33203125" style="129" customWidth="1"/>
    <col min="13341" max="13341" width="11" style="129" customWidth="1"/>
    <col min="13342" max="13342" width="15" style="129" customWidth="1"/>
    <col min="13343" max="13343" width="16.33203125" style="129" customWidth="1"/>
    <col min="13344" max="13355" width="9.33203125" style="129"/>
    <col min="13356" max="13377" width="0" style="129" hidden="1" customWidth="1"/>
    <col min="13378" max="13568" width="9.33203125" style="129"/>
    <col min="13569" max="13569" width="8.33203125" style="129" customWidth="1"/>
    <col min="13570" max="13570" width="1.6640625" style="129" customWidth="1"/>
    <col min="13571" max="13571" width="4.1640625" style="129" customWidth="1"/>
    <col min="13572" max="13572" width="4.33203125" style="129" customWidth="1"/>
    <col min="13573" max="13573" width="17.1640625" style="129" customWidth="1"/>
    <col min="13574" max="13574" width="75" style="129" customWidth="1"/>
    <col min="13575" max="13575" width="8.6640625" style="129" customWidth="1"/>
    <col min="13576" max="13576" width="11.1640625" style="129" customWidth="1"/>
    <col min="13577" max="13577" width="12.6640625" style="129" customWidth="1"/>
    <col min="13578" max="13578" width="23.5" style="129" customWidth="1"/>
    <col min="13579" max="13579" width="15.5" style="129" customWidth="1"/>
    <col min="13580" max="13580" width="9.33203125" style="129"/>
    <col min="13581" max="13589" width="0" style="129" hidden="1" customWidth="1"/>
    <col min="13590" max="13590" width="12.33203125" style="129" customWidth="1"/>
    <col min="13591" max="13591" width="16.33203125" style="129" customWidth="1"/>
    <col min="13592" max="13592" width="12.33203125" style="129" customWidth="1"/>
    <col min="13593" max="13593" width="15" style="129" customWidth="1"/>
    <col min="13594" max="13594" width="11" style="129" customWidth="1"/>
    <col min="13595" max="13595" width="15" style="129" customWidth="1"/>
    <col min="13596" max="13596" width="16.33203125" style="129" customWidth="1"/>
    <col min="13597" max="13597" width="11" style="129" customWidth="1"/>
    <col min="13598" max="13598" width="15" style="129" customWidth="1"/>
    <col min="13599" max="13599" width="16.33203125" style="129" customWidth="1"/>
    <col min="13600" max="13611" width="9.33203125" style="129"/>
    <col min="13612" max="13633" width="0" style="129" hidden="1" customWidth="1"/>
    <col min="13634" max="13824" width="9.33203125" style="129"/>
    <col min="13825" max="13825" width="8.33203125" style="129" customWidth="1"/>
    <col min="13826" max="13826" width="1.6640625" style="129" customWidth="1"/>
    <col min="13827" max="13827" width="4.1640625" style="129" customWidth="1"/>
    <col min="13828" max="13828" width="4.33203125" style="129" customWidth="1"/>
    <col min="13829" max="13829" width="17.1640625" style="129" customWidth="1"/>
    <col min="13830" max="13830" width="75" style="129" customWidth="1"/>
    <col min="13831" max="13831" width="8.6640625" style="129" customWidth="1"/>
    <col min="13832" max="13832" width="11.1640625" style="129" customWidth="1"/>
    <col min="13833" max="13833" width="12.6640625" style="129" customWidth="1"/>
    <col min="13834" max="13834" width="23.5" style="129" customWidth="1"/>
    <col min="13835" max="13835" width="15.5" style="129" customWidth="1"/>
    <col min="13836" max="13836" width="9.33203125" style="129"/>
    <col min="13837" max="13845" width="0" style="129" hidden="1" customWidth="1"/>
    <col min="13846" max="13846" width="12.33203125" style="129" customWidth="1"/>
    <col min="13847" max="13847" width="16.33203125" style="129" customWidth="1"/>
    <col min="13848" max="13848" width="12.33203125" style="129" customWidth="1"/>
    <col min="13849" max="13849" width="15" style="129" customWidth="1"/>
    <col min="13850" max="13850" width="11" style="129" customWidth="1"/>
    <col min="13851" max="13851" width="15" style="129" customWidth="1"/>
    <col min="13852" max="13852" width="16.33203125" style="129" customWidth="1"/>
    <col min="13853" max="13853" width="11" style="129" customWidth="1"/>
    <col min="13854" max="13854" width="15" style="129" customWidth="1"/>
    <col min="13855" max="13855" width="16.33203125" style="129" customWidth="1"/>
    <col min="13856" max="13867" width="9.33203125" style="129"/>
    <col min="13868" max="13889" width="0" style="129" hidden="1" customWidth="1"/>
    <col min="13890" max="14080" width="9.33203125" style="129"/>
    <col min="14081" max="14081" width="8.33203125" style="129" customWidth="1"/>
    <col min="14082" max="14082" width="1.6640625" style="129" customWidth="1"/>
    <col min="14083" max="14083" width="4.1640625" style="129" customWidth="1"/>
    <col min="14084" max="14084" width="4.33203125" style="129" customWidth="1"/>
    <col min="14085" max="14085" width="17.1640625" style="129" customWidth="1"/>
    <col min="14086" max="14086" width="75" style="129" customWidth="1"/>
    <col min="14087" max="14087" width="8.6640625" style="129" customWidth="1"/>
    <col min="14088" max="14088" width="11.1640625" style="129" customWidth="1"/>
    <col min="14089" max="14089" width="12.6640625" style="129" customWidth="1"/>
    <col min="14090" max="14090" width="23.5" style="129" customWidth="1"/>
    <col min="14091" max="14091" width="15.5" style="129" customWidth="1"/>
    <col min="14092" max="14092" width="9.33203125" style="129"/>
    <col min="14093" max="14101" width="0" style="129" hidden="1" customWidth="1"/>
    <col min="14102" max="14102" width="12.33203125" style="129" customWidth="1"/>
    <col min="14103" max="14103" width="16.33203125" style="129" customWidth="1"/>
    <col min="14104" max="14104" width="12.33203125" style="129" customWidth="1"/>
    <col min="14105" max="14105" width="15" style="129" customWidth="1"/>
    <col min="14106" max="14106" width="11" style="129" customWidth="1"/>
    <col min="14107" max="14107" width="15" style="129" customWidth="1"/>
    <col min="14108" max="14108" width="16.33203125" style="129" customWidth="1"/>
    <col min="14109" max="14109" width="11" style="129" customWidth="1"/>
    <col min="14110" max="14110" width="15" style="129" customWidth="1"/>
    <col min="14111" max="14111" width="16.33203125" style="129" customWidth="1"/>
    <col min="14112" max="14123" width="9.33203125" style="129"/>
    <col min="14124" max="14145" width="0" style="129" hidden="1" customWidth="1"/>
    <col min="14146" max="14336" width="9.33203125" style="129"/>
    <col min="14337" max="14337" width="8.33203125" style="129" customWidth="1"/>
    <col min="14338" max="14338" width="1.6640625" style="129" customWidth="1"/>
    <col min="14339" max="14339" width="4.1640625" style="129" customWidth="1"/>
    <col min="14340" max="14340" width="4.33203125" style="129" customWidth="1"/>
    <col min="14341" max="14341" width="17.1640625" style="129" customWidth="1"/>
    <col min="14342" max="14342" width="75" style="129" customWidth="1"/>
    <col min="14343" max="14343" width="8.6640625" style="129" customWidth="1"/>
    <col min="14344" max="14344" width="11.1640625" style="129" customWidth="1"/>
    <col min="14345" max="14345" width="12.6640625" style="129" customWidth="1"/>
    <col min="14346" max="14346" width="23.5" style="129" customWidth="1"/>
    <col min="14347" max="14347" width="15.5" style="129" customWidth="1"/>
    <col min="14348" max="14348" width="9.33203125" style="129"/>
    <col min="14349" max="14357" width="0" style="129" hidden="1" customWidth="1"/>
    <col min="14358" max="14358" width="12.33203125" style="129" customWidth="1"/>
    <col min="14359" max="14359" width="16.33203125" style="129" customWidth="1"/>
    <col min="14360" max="14360" width="12.33203125" style="129" customWidth="1"/>
    <col min="14361" max="14361" width="15" style="129" customWidth="1"/>
    <col min="14362" max="14362" width="11" style="129" customWidth="1"/>
    <col min="14363" max="14363" width="15" style="129" customWidth="1"/>
    <col min="14364" max="14364" width="16.33203125" style="129" customWidth="1"/>
    <col min="14365" max="14365" width="11" style="129" customWidth="1"/>
    <col min="14366" max="14366" width="15" style="129" customWidth="1"/>
    <col min="14367" max="14367" width="16.33203125" style="129" customWidth="1"/>
    <col min="14368" max="14379" width="9.33203125" style="129"/>
    <col min="14380" max="14401" width="0" style="129" hidden="1" customWidth="1"/>
    <col min="14402" max="14592" width="9.33203125" style="129"/>
    <col min="14593" max="14593" width="8.33203125" style="129" customWidth="1"/>
    <col min="14594" max="14594" width="1.6640625" style="129" customWidth="1"/>
    <col min="14595" max="14595" width="4.1640625" style="129" customWidth="1"/>
    <col min="14596" max="14596" width="4.33203125" style="129" customWidth="1"/>
    <col min="14597" max="14597" width="17.1640625" style="129" customWidth="1"/>
    <col min="14598" max="14598" width="75" style="129" customWidth="1"/>
    <col min="14599" max="14599" width="8.6640625" style="129" customWidth="1"/>
    <col min="14600" max="14600" width="11.1640625" style="129" customWidth="1"/>
    <col min="14601" max="14601" width="12.6640625" style="129" customWidth="1"/>
    <col min="14602" max="14602" width="23.5" style="129" customWidth="1"/>
    <col min="14603" max="14603" width="15.5" style="129" customWidth="1"/>
    <col min="14604" max="14604" width="9.33203125" style="129"/>
    <col min="14605" max="14613" width="0" style="129" hidden="1" customWidth="1"/>
    <col min="14614" max="14614" width="12.33203125" style="129" customWidth="1"/>
    <col min="14615" max="14615" width="16.33203125" style="129" customWidth="1"/>
    <col min="14616" max="14616" width="12.33203125" style="129" customWidth="1"/>
    <col min="14617" max="14617" width="15" style="129" customWidth="1"/>
    <col min="14618" max="14618" width="11" style="129" customWidth="1"/>
    <col min="14619" max="14619" width="15" style="129" customWidth="1"/>
    <col min="14620" max="14620" width="16.33203125" style="129" customWidth="1"/>
    <col min="14621" max="14621" width="11" style="129" customWidth="1"/>
    <col min="14622" max="14622" width="15" style="129" customWidth="1"/>
    <col min="14623" max="14623" width="16.33203125" style="129" customWidth="1"/>
    <col min="14624" max="14635" width="9.33203125" style="129"/>
    <col min="14636" max="14657" width="0" style="129" hidden="1" customWidth="1"/>
    <col min="14658" max="14848" width="9.33203125" style="129"/>
    <col min="14849" max="14849" width="8.33203125" style="129" customWidth="1"/>
    <col min="14850" max="14850" width="1.6640625" style="129" customWidth="1"/>
    <col min="14851" max="14851" width="4.1640625" style="129" customWidth="1"/>
    <col min="14852" max="14852" width="4.33203125" style="129" customWidth="1"/>
    <col min="14853" max="14853" width="17.1640625" style="129" customWidth="1"/>
    <col min="14854" max="14854" width="75" style="129" customWidth="1"/>
    <col min="14855" max="14855" width="8.6640625" style="129" customWidth="1"/>
    <col min="14856" max="14856" width="11.1640625" style="129" customWidth="1"/>
    <col min="14857" max="14857" width="12.6640625" style="129" customWidth="1"/>
    <col min="14858" max="14858" width="23.5" style="129" customWidth="1"/>
    <col min="14859" max="14859" width="15.5" style="129" customWidth="1"/>
    <col min="14860" max="14860" width="9.33203125" style="129"/>
    <col min="14861" max="14869" width="0" style="129" hidden="1" customWidth="1"/>
    <col min="14870" max="14870" width="12.33203125" style="129" customWidth="1"/>
    <col min="14871" max="14871" width="16.33203125" style="129" customWidth="1"/>
    <col min="14872" max="14872" width="12.33203125" style="129" customWidth="1"/>
    <col min="14873" max="14873" width="15" style="129" customWidth="1"/>
    <col min="14874" max="14874" width="11" style="129" customWidth="1"/>
    <col min="14875" max="14875" width="15" style="129" customWidth="1"/>
    <col min="14876" max="14876" width="16.33203125" style="129" customWidth="1"/>
    <col min="14877" max="14877" width="11" style="129" customWidth="1"/>
    <col min="14878" max="14878" width="15" style="129" customWidth="1"/>
    <col min="14879" max="14879" width="16.33203125" style="129" customWidth="1"/>
    <col min="14880" max="14891" width="9.33203125" style="129"/>
    <col min="14892" max="14913" width="0" style="129" hidden="1" customWidth="1"/>
    <col min="14914" max="15104" width="9.33203125" style="129"/>
    <col min="15105" max="15105" width="8.33203125" style="129" customWidth="1"/>
    <col min="15106" max="15106" width="1.6640625" style="129" customWidth="1"/>
    <col min="15107" max="15107" width="4.1640625" style="129" customWidth="1"/>
    <col min="15108" max="15108" width="4.33203125" style="129" customWidth="1"/>
    <col min="15109" max="15109" width="17.1640625" style="129" customWidth="1"/>
    <col min="15110" max="15110" width="75" style="129" customWidth="1"/>
    <col min="15111" max="15111" width="8.6640625" style="129" customWidth="1"/>
    <col min="15112" max="15112" width="11.1640625" style="129" customWidth="1"/>
    <col min="15113" max="15113" width="12.6640625" style="129" customWidth="1"/>
    <col min="15114" max="15114" width="23.5" style="129" customWidth="1"/>
    <col min="15115" max="15115" width="15.5" style="129" customWidth="1"/>
    <col min="15116" max="15116" width="9.33203125" style="129"/>
    <col min="15117" max="15125" width="0" style="129" hidden="1" customWidth="1"/>
    <col min="15126" max="15126" width="12.33203125" style="129" customWidth="1"/>
    <col min="15127" max="15127" width="16.33203125" style="129" customWidth="1"/>
    <col min="15128" max="15128" width="12.33203125" style="129" customWidth="1"/>
    <col min="15129" max="15129" width="15" style="129" customWidth="1"/>
    <col min="15130" max="15130" width="11" style="129" customWidth="1"/>
    <col min="15131" max="15131" width="15" style="129" customWidth="1"/>
    <col min="15132" max="15132" width="16.33203125" style="129" customWidth="1"/>
    <col min="15133" max="15133" width="11" style="129" customWidth="1"/>
    <col min="15134" max="15134" width="15" style="129" customWidth="1"/>
    <col min="15135" max="15135" width="16.33203125" style="129" customWidth="1"/>
    <col min="15136" max="15147" width="9.33203125" style="129"/>
    <col min="15148" max="15169" width="0" style="129" hidden="1" customWidth="1"/>
    <col min="15170" max="15360" width="9.33203125" style="129"/>
    <col min="15361" max="15361" width="8.33203125" style="129" customWidth="1"/>
    <col min="15362" max="15362" width="1.6640625" style="129" customWidth="1"/>
    <col min="15363" max="15363" width="4.1640625" style="129" customWidth="1"/>
    <col min="15364" max="15364" width="4.33203125" style="129" customWidth="1"/>
    <col min="15365" max="15365" width="17.1640625" style="129" customWidth="1"/>
    <col min="15366" max="15366" width="75" style="129" customWidth="1"/>
    <col min="15367" max="15367" width="8.6640625" style="129" customWidth="1"/>
    <col min="15368" max="15368" width="11.1640625" style="129" customWidth="1"/>
    <col min="15369" max="15369" width="12.6640625" style="129" customWidth="1"/>
    <col min="15370" max="15370" width="23.5" style="129" customWidth="1"/>
    <col min="15371" max="15371" width="15.5" style="129" customWidth="1"/>
    <col min="15372" max="15372" width="9.33203125" style="129"/>
    <col min="15373" max="15381" width="0" style="129" hidden="1" customWidth="1"/>
    <col min="15382" max="15382" width="12.33203125" style="129" customWidth="1"/>
    <col min="15383" max="15383" width="16.33203125" style="129" customWidth="1"/>
    <col min="15384" max="15384" width="12.33203125" style="129" customWidth="1"/>
    <col min="15385" max="15385" width="15" style="129" customWidth="1"/>
    <col min="15386" max="15386" width="11" style="129" customWidth="1"/>
    <col min="15387" max="15387" width="15" style="129" customWidth="1"/>
    <col min="15388" max="15388" width="16.33203125" style="129" customWidth="1"/>
    <col min="15389" max="15389" width="11" style="129" customWidth="1"/>
    <col min="15390" max="15390" width="15" style="129" customWidth="1"/>
    <col min="15391" max="15391" width="16.33203125" style="129" customWidth="1"/>
    <col min="15392" max="15403" width="9.33203125" style="129"/>
    <col min="15404" max="15425" width="0" style="129" hidden="1" customWidth="1"/>
    <col min="15426" max="15616" width="9.33203125" style="129"/>
    <col min="15617" max="15617" width="8.33203125" style="129" customWidth="1"/>
    <col min="15618" max="15618" width="1.6640625" style="129" customWidth="1"/>
    <col min="15619" max="15619" width="4.1640625" style="129" customWidth="1"/>
    <col min="15620" max="15620" width="4.33203125" style="129" customWidth="1"/>
    <col min="15621" max="15621" width="17.1640625" style="129" customWidth="1"/>
    <col min="15622" max="15622" width="75" style="129" customWidth="1"/>
    <col min="15623" max="15623" width="8.6640625" style="129" customWidth="1"/>
    <col min="15624" max="15624" width="11.1640625" style="129" customWidth="1"/>
    <col min="15625" max="15625" width="12.6640625" style="129" customWidth="1"/>
    <col min="15626" max="15626" width="23.5" style="129" customWidth="1"/>
    <col min="15627" max="15627" width="15.5" style="129" customWidth="1"/>
    <col min="15628" max="15628" width="9.33203125" style="129"/>
    <col min="15629" max="15637" width="0" style="129" hidden="1" customWidth="1"/>
    <col min="15638" max="15638" width="12.33203125" style="129" customWidth="1"/>
    <col min="15639" max="15639" width="16.33203125" style="129" customWidth="1"/>
    <col min="15640" max="15640" width="12.33203125" style="129" customWidth="1"/>
    <col min="15641" max="15641" width="15" style="129" customWidth="1"/>
    <col min="15642" max="15642" width="11" style="129" customWidth="1"/>
    <col min="15643" max="15643" width="15" style="129" customWidth="1"/>
    <col min="15644" max="15644" width="16.33203125" style="129" customWidth="1"/>
    <col min="15645" max="15645" width="11" style="129" customWidth="1"/>
    <col min="15646" max="15646" width="15" style="129" customWidth="1"/>
    <col min="15647" max="15647" width="16.33203125" style="129" customWidth="1"/>
    <col min="15648" max="15659" width="9.33203125" style="129"/>
    <col min="15660" max="15681" width="0" style="129" hidden="1" customWidth="1"/>
    <col min="15682" max="15872" width="9.33203125" style="129"/>
    <col min="15873" max="15873" width="8.33203125" style="129" customWidth="1"/>
    <col min="15874" max="15874" width="1.6640625" style="129" customWidth="1"/>
    <col min="15875" max="15875" width="4.1640625" style="129" customWidth="1"/>
    <col min="15876" max="15876" width="4.33203125" style="129" customWidth="1"/>
    <col min="15877" max="15877" width="17.1640625" style="129" customWidth="1"/>
    <col min="15878" max="15878" width="75" style="129" customWidth="1"/>
    <col min="15879" max="15879" width="8.6640625" style="129" customWidth="1"/>
    <col min="15880" max="15880" width="11.1640625" style="129" customWidth="1"/>
    <col min="15881" max="15881" width="12.6640625" style="129" customWidth="1"/>
    <col min="15882" max="15882" width="23.5" style="129" customWidth="1"/>
    <col min="15883" max="15883" width="15.5" style="129" customWidth="1"/>
    <col min="15884" max="15884" width="9.33203125" style="129"/>
    <col min="15885" max="15893" width="0" style="129" hidden="1" customWidth="1"/>
    <col min="15894" max="15894" width="12.33203125" style="129" customWidth="1"/>
    <col min="15895" max="15895" width="16.33203125" style="129" customWidth="1"/>
    <col min="15896" max="15896" width="12.33203125" style="129" customWidth="1"/>
    <col min="15897" max="15897" width="15" style="129" customWidth="1"/>
    <col min="15898" max="15898" width="11" style="129" customWidth="1"/>
    <col min="15899" max="15899" width="15" style="129" customWidth="1"/>
    <col min="15900" max="15900" width="16.33203125" style="129" customWidth="1"/>
    <col min="15901" max="15901" width="11" style="129" customWidth="1"/>
    <col min="15902" max="15902" width="15" style="129" customWidth="1"/>
    <col min="15903" max="15903" width="16.33203125" style="129" customWidth="1"/>
    <col min="15904" max="15915" width="9.33203125" style="129"/>
    <col min="15916" max="15937" width="0" style="129" hidden="1" customWidth="1"/>
    <col min="15938" max="16128" width="9.33203125" style="129"/>
    <col min="16129" max="16129" width="8.33203125" style="129" customWidth="1"/>
    <col min="16130" max="16130" width="1.6640625" style="129" customWidth="1"/>
    <col min="16131" max="16131" width="4.1640625" style="129" customWidth="1"/>
    <col min="16132" max="16132" width="4.33203125" style="129" customWidth="1"/>
    <col min="16133" max="16133" width="17.1640625" style="129" customWidth="1"/>
    <col min="16134" max="16134" width="75" style="129" customWidth="1"/>
    <col min="16135" max="16135" width="8.6640625" style="129" customWidth="1"/>
    <col min="16136" max="16136" width="11.1640625" style="129" customWidth="1"/>
    <col min="16137" max="16137" width="12.6640625" style="129" customWidth="1"/>
    <col min="16138" max="16138" width="23.5" style="129" customWidth="1"/>
    <col min="16139" max="16139" width="15.5" style="129" customWidth="1"/>
    <col min="16140" max="16140" width="9.33203125" style="129"/>
    <col min="16141" max="16149" width="0" style="129" hidden="1" customWidth="1"/>
    <col min="16150" max="16150" width="12.33203125" style="129" customWidth="1"/>
    <col min="16151" max="16151" width="16.33203125" style="129" customWidth="1"/>
    <col min="16152" max="16152" width="12.33203125" style="129" customWidth="1"/>
    <col min="16153" max="16153" width="15" style="129" customWidth="1"/>
    <col min="16154" max="16154" width="11" style="129" customWidth="1"/>
    <col min="16155" max="16155" width="15" style="129" customWidth="1"/>
    <col min="16156" max="16156" width="16.33203125" style="129" customWidth="1"/>
    <col min="16157" max="16157" width="11" style="129" customWidth="1"/>
    <col min="16158" max="16158" width="15" style="129" customWidth="1"/>
    <col min="16159" max="16159" width="16.33203125" style="129" customWidth="1"/>
    <col min="16160" max="16171" width="9.33203125" style="129"/>
    <col min="16172" max="16193" width="0" style="129" hidden="1" customWidth="1"/>
    <col min="16194" max="16384" width="9.33203125" style="129"/>
  </cols>
  <sheetData>
    <row r="1" spans="1:70" ht="21.75" customHeight="1" x14ac:dyDescent="0.3">
      <c r="A1" s="193"/>
      <c r="B1" s="193"/>
      <c r="C1" s="193"/>
      <c r="D1" s="120" t="s">
        <v>1</v>
      </c>
      <c r="E1" s="193"/>
      <c r="F1" s="193"/>
      <c r="G1" s="1077"/>
      <c r="H1" s="1077"/>
      <c r="I1" s="246"/>
      <c r="J1" s="246"/>
      <c r="K1" s="120" t="s">
        <v>87</v>
      </c>
      <c r="L1" s="127"/>
      <c r="M1" s="127"/>
      <c r="N1" s="127"/>
      <c r="O1" s="127"/>
      <c r="P1" s="127"/>
      <c r="Q1" s="127"/>
      <c r="R1" s="127"/>
      <c r="S1" s="127"/>
      <c r="T1" s="127"/>
      <c r="U1" s="127"/>
      <c r="V1" s="127"/>
      <c r="W1" s="127"/>
      <c r="X1" s="127"/>
      <c r="Y1" s="127"/>
      <c r="Z1" s="127"/>
      <c r="AA1" s="127"/>
      <c r="AB1" s="127"/>
      <c r="AC1" s="127"/>
      <c r="AD1" s="127"/>
      <c r="AE1" s="127"/>
      <c r="AF1" s="127"/>
      <c r="AG1" s="127"/>
      <c r="AH1" s="127"/>
      <c r="AI1" s="127"/>
      <c r="AJ1" s="127"/>
      <c r="AK1" s="127"/>
      <c r="AL1" s="127"/>
      <c r="AM1" s="127"/>
      <c r="AN1" s="127"/>
      <c r="AO1" s="127"/>
      <c r="AP1" s="127"/>
      <c r="AQ1" s="127"/>
      <c r="AR1" s="127"/>
      <c r="AS1" s="127"/>
      <c r="AT1" s="127"/>
      <c r="AU1" s="127"/>
      <c r="AV1" s="127"/>
      <c r="AW1" s="127"/>
      <c r="AX1" s="127"/>
      <c r="AY1" s="127"/>
      <c r="AZ1" s="127"/>
      <c r="BA1" s="127"/>
      <c r="BB1" s="127"/>
      <c r="BC1" s="127"/>
      <c r="BD1" s="127"/>
      <c r="BE1" s="127"/>
      <c r="BF1" s="127"/>
      <c r="BG1" s="127"/>
      <c r="BH1" s="127"/>
      <c r="BI1" s="127"/>
      <c r="BJ1" s="127"/>
      <c r="BK1" s="127"/>
      <c r="BL1" s="127"/>
      <c r="BM1" s="127"/>
      <c r="BN1" s="127"/>
      <c r="BO1" s="127"/>
      <c r="BP1" s="127"/>
      <c r="BQ1" s="127"/>
      <c r="BR1" s="127"/>
    </row>
    <row r="2" spans="1:70" ht="36.950000000000003" customHeight="1" x14ac:dyDescent="0.3">
      <c r="L2" s="971" t="s">
        <v>6</v>
      </c>
      <c r="M2" s="972"/>
      <c r="N2" s="972"/>
      <c r="O2" s="972"/>
      <c r="P2" s="972"/>
      <c r="Q2" s="972"/>
      <c r="R2" s="972"/>
      <c r="S2" s="972"/>
      <c r="T2" s="972"/>
      <c r="U2" s="972"/>
      <c r="V2" s="972"/>
      <c r="AT2" s="131" t="s">
        <v>1567</v>
      </c>
    </row>
    <row r="3" spans="1:70" ht="6.95" customHeight="1" x14ac:dyDescent="0.3">
      <c r="B3" s="627"/>
      <c r="C3" s="628"/>
      <c r="D3" s="628"/>
      <c r="E3" s="628"/>
      <c r="F3" s="628"/>
      <c r="G3" s="628"/>
      <c r="H3" s="628"/>
      <c r="I3" s="248"/>
      <c r="J3" s="248"/>
      <c r="K3" s="629"/>
      <c r="AT3" s="131" t="s">
        <v>84</v>
      </c>
    </row>
    <row r="4" spans="1:70" ht="36.950000000000003" customHeight="1" x14ac:dyDescent="0.3">
      <c r="B4" s="630"/>
      <c r="C4" s="632"/>
      <c r="D4" s="744" t="s">
        <v>94</v>
      </c>
      <c r="E4" s="632"/>
      <c r="F4" s="632"/>
      <c r="G4" s="632"/>
      <c r="H4" s="632"/>
      <c r="I4" s="249"/>
      <c r="J4" s="249"/>
      <c r="K4" s="631"/>
      <c r="M4" s="137" t="s">
        <v>12</v>
      </c>
      <c r="AT4" s="131" t="s">
        <v>4</v>
      </c>
    </row>
    <row r="5" spans="1:70" ht="6.95" customHeight="1" x14ac:dyDescent="0.3">
      <c r="B5" s="630"/>
      <c r="C5" s="632"/>
      <c r="D5" s="632"/>
      <c r="E5" s="632"/>
      <c r="F5" s="632"/>
      <c r="G5" s="632"/>
      <c r="H5" s="632"/>
      <c r="I5" s="249"/>
      <c r="J5" s="249"/>
      <c r="K5" s="631"/>
    </row>
    <row r="6" spans="1:70" ht="15" x14ac:dyDescent="0.3">
      <c r="B6" s="630"/>
      <c r="C6" s="632"/>
      <c r="D6" s="635" t="s">
        <v>18</v>
      </c>
      <c r="E6" s="632"/>
      <c r="F6" s="632"/>
      <c r="G6" s="632"/>
      <c r="H6" s="632"/>
      <c r="I6" s="249"/>
      <c r="J6" s="249"/>
      <c r="K6" s="631"/>
    </row>
    <row r="7" spans="1:70" ht="22.5" customHeight="1" x14ac:dyDescent="0.3">
      <c r="B7" s="630"/>
      <c r="C7" s="632"/>
      <c r="D7" s="632"/>
      <c r="E7" s="1006" t="str">
        <f>'D.1.5 - ZTI_Rekapitulace stavby'!K6</f>
        <v>VYBUDOVÁNÍ UČEBNY PRAKTICKÉHO VYUČOVÁNÍ, PŮDNÍ VESTAVBA OBJEKTU SOŠ A SOU OBCHODU A SLUŽEB</v>
      </c>
      <c r="F7" s="968"/>
      <c r="G7" s="968"/>
      <c r="H7" s="968"/>
      <c r="I7" s="249"/>
      <c r="J7" s="249"/>
      <c r="K7" s="631"/>
    </row>
    <row r="8" spans="1:70" s="147" customFormat="1" ht="15" x14ac:dyDescent="0.3">
      <c r="A8" s="639"/>
      <c r="B8" s="640"/>
      <c r="C8" s="641"/>
      <c r="D8" s="635" t="s">
        <v>106</v>
      </c>
      <c r="E8" s="641"/>
      <c r="F8" s="641"/>
      <c r="G8" s="641"/>
      <c r="H8" s="641"/>
      <c r="I8" s="486"/>
      <c r="J8" s="486"/>
      <c r="K8" s="642"/>
    </row>
    <row r="9" spans="1:70" s="147" customFormat="1" ht="36.950000000000003" customHeight="1" x14ac:dyDescent="0.3">
      <c r="A9" s="639"/>
      <c r="B9" s="640"/>
      <c r="C9" s="641"/>
      <c r="D9" s="641"/>
      <c r="E9" s="992" t="s">
        <v>1568</v>
      </c>
      <c r="F9" s="987"/>
      <c r="G9" s="987"/>
      <c r="H9" s="987"/>
      <c r="I9" s="486"/>
      <c r="J9" s="486"/>
      <c r="K9" s="642"/>
    </row>
    <row r="10" spans="1:70" s="147" customFormat="1" x14ac:dyDescent="0.3">
      <c r="A10" s="639"/>
      <c r="B10" s="640"/>
      <c r="C10" s="641"/>
      <c r="D10" s="641"/>
      <c r="E10" s="641"/>
      <c r="F10" s="641"/>
      <c r="G10" s="641"/>
      <c r="H10" s="641"/>
      <c r="I10" s="486"/>
      <c r="J10" s="486"/>
      <c r="K10" s="642"/>
    </row>
    <row r="11" spans="1:70" s="147" customFormat="1" ht="14.45" customHeight="1" x14ac:dyDescent="0.3">
      <c r="A11" s="639"/>
      <c r="B11" s="640"/>
      <c r="C11" s="641"/>
      <c r="D11" s="635" t="s">
        <v>20</v>
      </c>
      <c r="E11" s="641"/>
      <c r="F11" s="636" t="s">
        <v>3</v>
      </c>
      <c r="G11" s="641"/>
      <c r="H11" s="641"/>
      <c r="I11" s="250" t="s">
        <v>22</v>
      </c>
      <c r="J11" s="778" t="s">
        <v>3</v>
      </c>
      <c r="K11" s="642"/>
    </row>
    <row r="12" spans="1:70" s="147" customFormat="1" ht="14.45" customHeight="1" x14ac:dyDescent="0.3">
      <c r="A12" s="639"/>
      <c r="B12" s="640"/>
      <c r="C12" s="641"/>
      <c r="D12" s="635" t="s">
        <v>23</v>
      </c>
      <c r="E12" s="641"/>
      <c r="F12" s="636" t="s">
        <v>1563</v>
      </c>
      <c r="G12" s="641"/>
      <c r="H12" s="641"/>
      <c r="I12" s="250" t="s">
        <v>25</v>
      </c>
      <c r="J12" s="779" t="str">
        <f>'D.1.5 - ZTI_Rekapitulace stavby'!AN8</f>
        <v>3.11.2016</v>
      </c>
      <c r="K12" s="642"/>
    </row>
    <row r="13" spans="1:70" s="147" customFormat="1" ht="10.9" customHeight="1" x14ac:dyDescent="0.3">
      <c r="A13" s="639"/>
      <c r="B13" s="640"/>
      <c r="C13" s="641"/>
      <c r="D13" s="641"/>
      <c r="E13" s="641"/>
      <c r="F13" s="641"/>
      <c r="G13" s="641"/>
      <c r="H13" s="641"/>
      <c r="I13" s="486"/>
      <c r="J13" s="486"/>
      <c r="K13" s="642"/>
    </row>
    <row r="14" spans="1:70" s="147" customFormat="1" ht="14.45" customHeight="1" x14ac:dyDescent="0.3">
      <c r="A14" s="639"/>
      <c r="B14" s="640"/>
      <c r="C14" s="641"/>
      <c r="D14" s="635" t="s">
        <v>33</v>
      </c>
      <c r="E14" s="641"/>
      <c r="F14" s="641"/>
      <c r="G14" s="641"/>
      <c r="H14" s="641"/>
      <c r="I14" s="250" t="s">
        <v>34</v>
      </c>
      <c r="J14" s="778" t="s">
        <v>3</v>
      </c>
      <c r="K14" s="642"/>
    </row>
    <row r="15" spans="1:70" s="147" customFormat="1" ht="18" customHeight="1" x14ac:dyDescent="0.3">
      <c r="A15" s="639"/>
      <c r="B15" s="640"/>
      <c r="C15" s="641"/>
      <c r="D15" s="641"/>
      <c r="E15" s="636" t="s">
        <v>35</v>
      </c>
      <c r="F15" s="641"/>
      <c r="G15" s="641"/>
      <c r="H15" s="641"/>
      <c r="I15" s="250" t="s">
        <v>36</v>
      </c>
      <c r="J15" s="778" t="s">
        <v>3</v>
      </c>
      <c r="K15" s="642"/>
    </row>
    <row r="16" spans="1:70" s="147" customFormat="1" ht="6.95" customHeight="1" x14ac:dyDescent="0.3">
      <c r="A16" s="639"/>
      <c r="B16" s="640"/>
      <c r="C16" s="641"/>
      <c r="D16" s="641"/>
      <c r="E16" s="641"/>
      <c r="F16" s="641"/>
      <c r="G16" s="641"/>
      <c r="H16" s="641"/>
      <c r="I16" s="486"/>
      <c r="J16" s="486"/>
      <c r="K16" s="642"/>
    </row>
    <row r="17" spans="1:11" s="147" customFormat="1" ht="14.45" customHeight="1" x14ac:dyDescent="0.3">
      <c r="A17" s="639"/>
      <c r="B17" s="640"/>
      <c r="C17" s="641"/>
      <c r="D17" s="635" t="s">
        <v>37</v>
      </c>
      <c r="E17" s="641"/>
      <c r="F17" s="641"/>
      <c r="G17" s="641"/>
      <c r="H17" s="641"/>
      <c r="I17" s="250" t="s">
        <v>34</v>
      </c>
      <c r="J17" s="778" t="str">
        <f>IF('D.1.5 - ZTI_Rekapitulace stavby'!AN13="Vyplň údaj","",IF('D.1.5 - ZTI_Rekapitulace stavby'!AN13="","",'D.1.5 - ZTI_Rekapitulace stavby'!AN13))</f>
        <v/>
      </c>
      <c r="K17" s="642"/>
    </row>
    <row r="18" spans="1:11" s="147" customFormat="1" ht="18" customHeight="1" x14ac:dyDescent="0.3">
      <c r="A18" s="639"/>
      <c r="B18" s="640"/>
      <c r="C18" s="641"/>
      <c r="D18" s="641"/>
      <c r="E18" s="636" t="str">
        <f>IF('D.1.5 - ZTI_Rekapitulace stavby'!E14="Vyplň údaj","",IF('D.1.5 - ZTI_Rekapitulace stavby'!E14="","",'D.1.5 - ZTI_Rekapitulace stavby'!E14))</f>
        <v/>
      </c>
      <c r="F18" s="641"/>
      <c r="G18" s="641"/>
      <c r="H18" s="641"/>
      <c r="I18" s="250" t="s">
        <v>36</v>
      </c>
      <c r="J18" s="778" t="str">
        <f>IF('D.1.5 - ZTI_Rekapitulace stavby'!AN14="Vyplň údaj","",IF('D.1.5 - ZTI_Rekapitulace stavby'!AN14="","",'D.1.5 - ZTI_Rekapitulace stavby'!AN14))</f>
        <v/>
      </c>
      <c r="K18" s="642"/>
    </row>
    <row r="19" spans="1:11" s="147" customFormat="1" ht="6.95" customHeight="1" x14ac:dyDescent="0.3">
      <c r="A19" s="639"/>
      <c r="B19" s="640"/>
      <c r="C19" s="641"/>
      <c r="D19" s="641"/>
      <c r="E19" s="641"/>
      <c r="F19" s="641"/>
      <c r="G19" s="641"/>
      <c r="H19" s="641"/>
      <c r="I19" s="486"/>
      <c r="J19" s="486"/>
      <c r="K19" s="642"/>
    </row>
    <row r="20" spans="1:11" s="147" customFormat="1" ht="14.45" customHeight="1" x14ac:dyDescent="0.3">
      <c r="A20" s="639"/>
      <c r="B20" s="640"/>
      <c r="C20" s="641"/>
      <c r="D20" s="635" t="s">
        <v>39</v>
      </c>
      <c r="E20" s="641"/>
      <c r="F20" s="641"/>
      <c r="G20" s="641"/>
      <c r="H20" s="641"/>
      <c r="I20" s="250" t="s">
        <v>34</v>
      </c>
      <c r="J20" s="778" t="s">
        <v>3</v>
      </c>
      <c r="K20" s="642"/>
    </row>
    <row r="21" spans="1:11" s="147" customFormat="1" ht="18" customHeight="1" x14ac:dyDescent="0.3">
      <c r="A21" s="639"/>
      <c r="B21" s="640"/>
      <c r="C21" s="641"/>
      <c r="D21" s="641"/>
      <c r="E21" s="636" t="s">
        <v>1369</v>
      </c>
      <c r="F21" s="641"/>
      <c r="G21" s="641"/>
      <c r="H21" s="641"/>
      <c r="I21" s="250" t="s">
        <v>36</v>
      </c>
      <c r="J21" s="778" t="s">
        <v>3</v>
      </c>
      <c r="K21" s="642"/>
    </row>
    <row r="22" spans="1:11" s="147" customFormat="1" ht="6.95" customHeight="1" x14ac:dyDescent="0.3">
      <c r="A22" s="639"/>
      <c r="B22" s="640"/>
      <c r="C22" s="641"/>
      <c r="D22" s="641"/>
      <c r="E22" s="641"/>
      <c r="F22" s="641"/>
      <c r="G22" s="641"/>
      <c r="H22" s="641"/>
      <c r="I22" s="486"/>
      <c r="J22" s="486"/>
      <c r="K22" s="642"/>
    </row>
    <row r="23" spans="1:11" s="147" customFormat="1" ht="14.45" customHeight="1" x14ac:dyDescent="0.3">
      <c r="A23" s="639"/>
      <c r="B23" s="640"/>
      <c r="C23" s="641"/>
      <c r="D23" s="635" t="s">
        <v>42</v>
      </c>
      <c r="E23" s="641"/>
      <c r="F23" s="641"/>
      <c r="G23" s="641"/>
      <c r="H23" s="641"/>
      <c r="I23" s="486"/>
      <c r="J23" s="486"/>
      <c r="K23" s="642"/>
    </row>
    <row r="24" spans="1:11" s="252" customFormat="1" ht="22.5" customHeight="1" x14ac:dyDescent="0.3">
      <c r="A24" s="745"/>
      <c r="B24" s="746"/>
      <c r="C24" s="747"/>
      <c r="D24" s="747"/>
      <c r="E24" s="967" t="s">
        <v>3</v>
      </c>
      <c r="F24" s="1078"/>
      <c r="G24" s="1078"/>
      <c r="H24" s="1078"/>
      <c r="I24" s="251"/>
      <c r="J24" s="251"/>
      <c r="K24" s="748"/>
    </row>
    <row r="25" spans="1:11" s="147" customFormat="1" ht="6.95" customHeight="1" x14ac:dyDescent="0.3">
      <c r="A25" s="639"/>
      <c r="B25" s="640"/>
      <c r="C25" s="641"/>
      <c r="D25" s="641"/>
      <c r="E25" s="641"/>
      <c r="F25" s="641"/>
      <c r="G25" s="641"/>
      <c r="H25" s="641"/>
      <c r="I25" s="486"/>
      <c r="J25" s="486"/>
      <c r="K25" s="642"/>
    </row>
    <row r="26" spans="1:11" s="147" customFormat="1" ht="6.95" customHeight="1" x14ac:dyDescent="0.3">
      <c r="A26" s="639"/>
      <c r="B26" s="640"/>
      <c r="C26" s="641"/>
      <c r="D26" s="656"/>
      <c r="E26" s="656"/>
      <c r="F26" s="656"/>
      <c r="G26" s="656"/>
      <c r="H26" s="656"/>
      <c r="I26" s="253"/>
      <c r="J26" s="253"/>
      <c r="K26" s="749"/>
    </row>
    <row r="27" spans="1:11" s="147" customFormat="1" ht="25.35" customHeight="1" x14ac:dyDescent="0.3">
      <c r="A27" s="639"/>
      <c r="B27" s="640"/>
      <c r="C27" s="641"/>
      <c r="D27" s="695" t="s">
        <v>43</v>
      </c>
      <c r="E27" s="641"/>
      <c r="F27" s="641"/>
      <c r="G27" s="641"/>
      <c r="H27" s="641"/>
      <c r="I27" s="486"/>
      <c r="J27" s="780">
        <f>ROUND(J82,2)</f>
        <v>0</v>
      </c>
      <c r="K27" s="642"/>
    </row>
    <row r="28" spans="1:11" s="147" customFormat="1" ht="6.95" customHeight="1" x14ac:dyDescent="0.3">
      <c r="A28" s="639"/>
      <c r="B28" s="640"/>
      <c r="C28" s="641"/>
      <c r="D28" s="656"/>
      <c r="E28" s="656"/>
      <c r="F28" s="656"/>
      <c r="G28" s="656"/>
      <c r="H28" s="656"/>
      <c r="I28" s="253"/>
      <c r="J28" s="253"/>
      <c r="K28" s="749"/>
    </row>
    <row r="29" spans="1:11" s="147" customFormat="1" ht="14.45" customHeight="1" x14ac:dyDescent="0.3">
      <c r="A29" s="639"/>
      <c r="B29" s="640"/>
      <c r="C29" s="641"/>
      <c r="D29" s="641"/>
      <c r="E29" s="641"/>
      <c r="F29" s="697" t="s">
        <v>45</v>
      </c>
      <c r="G29" s="641"/>
      <c r="H29" s="641"/>
      <c r="I29" s="254" t="s">
        <v>44</v>
      </c>
      <c r="J29" s="254" t="s">
        <v>46</v>
      </c>
      <c r="K29" s="642"/>
    </row>
    <row r="30" spans="1:11" s="147" customFormat="1" ht="14.45" customHeight="1" x14ac:dyDescent="0.3">
      <c r="A30" s="639"/>
      <c r="B30" s="640"/>
      <c r="C30" s="641"/>
      <c r="D30" s="648" t="s">
        <v>47</v>
      </c>
      <c r="E30" s="648" t="s">
        <v>48</v>
      </c>
      <c r="F30" s="750">
        <f>ROUND(SUM(BE82:BE223), 2)</f>
        <v>0</v>
      </c>
      <c r="G30" s="641"/>
      <c r="H30" s="641"/>
      <c r="I30" s="255">
        <v>0.21</v>
      </c>
      <c r="J30" s="781">
        <f>ROUND(ROUND((SUM(BE82:BE223)), 2)*I30, 2)</f>
        <v>0</v>
      </c>
      <c r="K30" s="642"/>
    </row>
    <row r="31" spans="1:11" s="147" customFormat="1" ht="14.45" customHeight="1" x14ac:dyDescent="0.3">
      <c r="A31" s="639"/>
      <c r="B31" s="640"/>
      <c r="C31" s="641"/>
      <c r="D31" s="641"/>
      <c r="E31" s="648" t="s">
        <v>49</v>
      </c>
      <c r="F31" s="750">
        <f>ROUND(SUM(BF82:BF223), 2)</f>
        <v>0</v>
      </c>
      <c r="G31" s="641"/>
      <c r="H31" s="641"/>
      <c r="I31" s="255">
        <v>0.15</v>
      </c>
      <c r="J31" s="781">
        <f>ROUND(ROUND((SUM(BF82:BF223)), 2)*I31, 2)</f>
        <v>0</v>
      </c>
      <c r="K31" s="642"/>
    </row>
    <row r="32" spans="1:11" s="147" customFormat="1" ht="14.45" customHeight="1" x14ac:dyDescent="0.3">
      <c r="A32" s="639"/>
      <c r="B32" s="640"/>
      <c r="C32" s="641"/>
      <c r="D32" s="641"/>
      <c r="E32" s="648" t="s">
        <v>50</v>
      </c>
      <c r="F32" s="750">
        <f>ROUND(SUM(BG82:BG223), 2)</f>
        <v>0</v>
      </c>
      <c r="G32" s="641"/>
      <c r="H32" s="641"/>
      <c r="I32" s="255">
        <v>0.21</v>
      </c>
      <c r="J32" s="781">
        <v>0</v>
      </c>
      <c r="K32" s="642"/>
    </row>
    <row r="33" spans="1:11" s="147" customFormat="1" ht="14.45" customHeight="1" x14ac:dyDescent="0.3">
      <c r="A33" s="639"/>
      <c r="B33" s="640"/>
      <c r="C33" s="641"/>
      <c r="D33" s="641"/>
      <c r="E33" s="648" t="s">
        <v>51</v>
      </c>
      <c r="F33" s="750">
        <f>ROUND(SUM(BH82:BH223), 2)</f>
        <v>0</v>
      </c>
      <c r="G33" s="641"/>
      <c r="H33" s="641"/>
      <c r="I33" s="255">
        <v>0.15</v>
      </c>
      <c r="J33" s="781">
        <v>0</v>
      </c>
      <c r="K33" s="642"/>
    </row>
    <row r="34" spans="1:11" s="147" customFormat="1" ht="14.45" hidden="1" customHeight="1" x14ac:dyDescent="0.3">
      <c r="A34" s="639"/>
      <c r="B34" s="640"/>
      <c r="C34" s="641"/>
      <c r="D34" s="641"/>
      <c r="E34" s="648" t="s">
        <v>52</v>
      </c>
      <c r="F34" s="750">
        <f>ROUND(SUM(BI82:BI223), 2)</f>
        <v>0</v>
      </c>
      <c r="G34" s="641"/>
      <c r="H34" s="641"/>
      <c r="I34" s="255">
        <v>0</v>
      </c>
      <c r="J34" s="781">
        <v>0</v>
      </c>
      <c r="K34" s="642"/>
    </row>
    <row r="35" spans="1:11" s="147" customFormat="1" ht="6.95" customHeight="1" x14ac:dyDescent="0.3">
      <c r="A35" s="639"/>
      <c r="B35" s="640"/>
      <c r="C35" s="641"/>
      <c r="D35" s="641"/>
      <c r="E35" s="641"/>
      <c r="F35" s="641"/>
      <c r="G35" s="641"/>
      <c r="H35" s="641"/>
      <c r="I35" s="486"/>
      <c r="J35" s="486"/>
      <c r="K35" s="642"/>
    </row>
    <row r="36" spans="1:11" s="147" customFormat="1" ht="25.35" customHeight="1" x14ac:dyDescent="0.3">
      <c r="A36" s="639"/>
      <c r="B36" s="640"/>
      <c r="C36" s="690"/>
      <c r="D36" s="698" t="s">
        <v>53</v>
      </c>
      <c r="E36" s="681"/>
      <c r="F36" s="681"/>
      <c r="G36" s="699" t="s">
        <v>54</v>
      </c>
      <c r="H36" s="700" t="s">
        <v>55</v>
      </c>
      <c r="I36" s="256"/>
      <c r="J36" s="782">
        <f>SUM(J27:J34)</f>
        <v>0</v>
      </c>
      <c r="K36" s="751"/>
    </row>
    <row r="37" spans="1:11" s="147" customFormat="1" ht="14.45" customHeight="1" x14ac:dyDescent="0.3">
      <c r="A37" s="639"/>
      <c r="B37" s="664"/>
      <c r="C37" s="665"/>
      <c r="D37" s="665"/>
      <c r="E37" s="665"/>
      <c r="F37" s="665"/>
      <c r="G37" s="665"/>
      <c r="H37" s="665"/>
      <c r="I37" s="257"/>
      <c r="J37" s="257"/>
      <c r="K37" s="666"/>
    </row>
    <row r="41" spans="1:11" s="147" customFormat="1" ht="6.95" customHeight="1" x14ac:dyDescent="0.3">
      <c r="A41" s="639"/>
      <c r="B41" s="667"/>
      <c r="C41" s="668"/>
      <c r="D41" s="668"/>
      <c r="E41" s="668"/>
      <c r="F41" s="668"/>
      <c r="G41" s="668"/>
      <c r="H41" s="668"/>
      <c r="I41" s="258"/>
      <c r="J41" s="258"/>
      <c r="K41" s="669"/>
    </row>
    <row r="42" spans="1:11" s="147" customFormat="1" ht="36.950000000000003" customHeight="1" x14ac:dyDescent="0.3">
      <c r="A42" s="639"/>
      <c r="B42" s="640"/>
      <c r="C42" s="744" t="s">
        <v>143</v>
      </c>
      <c r="D42" s="641"/>
      <c r="E42" s="641"/>
      <c r="F42" s="641"/>
      <c r="G42" s="641"/>
      <c r="H42" s="641"/>
      <c r="I42" s="486"/>
      <c r="J42" s="486"/>
      <c r="K42" s="642"/>
    </row>
    <row r="43" spans="1:11" s="147" customFormat="1" ht="6.95" customHeight="1" x14ac:dyDescent="0.3">
      <c r="A43" s="639"/>
      <c r="B43" s="640"/>
      <c r="C43" s="641"/>
      <c r="D43" s="641"/>
      <c r="E43" s="641"/>
      <c r="F43" s="641"/>
      <c r="G43" s="641"/>
      <c r="H43" s="641"/>
      <c r="I43" s="486"/>
      <c r="J43" s="486"/>
      <c r="K43" s="642"/>
    </row>
    <row r="44" spans="1:11" s="147" customFormat="1" ht="14.45" customHeight="1" x14ac:dyDescent="0.3">
      <c r="A44" s="639"/>
      <c r="B44" s="640"/>
      <c r="C44" s="635" t="s">
        <v>18</v>
      </c>
      <c r="D44" s="641"/>
      <c r="E44" s="641"/>
      <c r="F44" s="641"/>
      <c r="G44" s="641"/>
      <c r="H44" s="641"/>
      <c r="I44" s="486"/>
      <c r="J44" s="486"/>
      <c r="K44" s="642"/>
    </row>
    <row r="45" spans="1:11" s="147" customFormat="1" ht="22.5" customHeight="1" x14ac:dyDescent="0.3">
      <c r="A45" s="639"/>
      <c r="B45" s="640"/>
      <c r="C45" s="641"/>
      <c r="D45" s="641"/>
      <c r="E45" s="1006" t="str">
        <f>E7</f>
        <v>VYBUDOVÁNÍ UČEBNY PRAKTICKÉHO VYUČOVÁNÍ, PŮDNÍ VESTAVBA OBJEKTU SOŠ A SOU OBCHODU A SLUŽEB</v>
      </c>
      <c r="F45" s="987"/>
      <c r="G45" s="987"/>
      <c r="H45" s="987"/>
      <c r="I45" s="486"/>
      <c r="J45" s="486"/>
      <c r="K45" s="642"/>
    </row>
    <row r="46" spans="1:11" s="147" customFormat="1" ht="14.45" customHeight="1" x14ac:dyDescent="0.3">
      <c r="A46" s="639"/>
      <c r="B46" s="640"/>
      <c r="C46" s="635" t="s">
        <v>106</v>
      </c>
      <c r="D46" s="641"/>
      <c r="E46" s="641"/>
      <c r="F46" s="641"/>
      <c r="G46" s="641"/>
      <c r="H46" s="641"/>
      <c r="I46" s="486"/>
      <c r="J46" s="486"/>
      <c r="K46" s="642"/>
    </row>
    <row r="47" spans="1:11" s="147" customFormat="1" ht="23.25" customHeight="1" x14ac:dyDescent="0.3">
      <c r="A47" s="639"/>
      <c r="B47" s="640"/>
      <c r="C47" s="641"/>
      <c r="D47" s="641"/>
      <c r="E47" s="992" t="str">
        <f>E9</f>
        <v>D.1.5 - ZTI - D.1.5 - Zařízení zdravotně technických instalaci</v>
      </c>
      <c r="F47" s="987"/>
      <c r="G47" s="987"/>
      <c r="H47" s="987"/>
      <c r="I47" s="486"/>
      <c r="J47" s="486"/>
      <c r="K47" s="642"/>
    </row>
    <row r="48" spans="1:11" s="147" customFormat="1" ht="6.95" customHeight="1" x14ac:dyDescent="0.3">
      <c r="A48" s="639"/>
      <c r="B48" s="640"/>
      <c r="C48" s="641"/>
      <c r="D48" s="641"/>
      <c r="E48" s="641"/>
      <c r="F48" s="641"/>
      <c r="G48" s="641"/>
      <c r="H48" s="641"/>
      <c r="I48" s="486"/>
      <c r="J48" s="486"/>
      <c r="K48" s="642"/>
    </row>
    <row r="49" spans="1:47" s="147" customFormat="1" ht="18" customHeight="1" x14ac:dyDescent="0.3">
      <c r="A49" s="639"/>
      <c r="B49" s="640"/>
      <c r="C49" s="635" t="s">
        <v>23</v>
      </c>
      <c r="D49" s="641"/>
      <c r="E49" s="641"/>
      <c r="F49" s="636" t="str">
        <f>F12</f>
        <v>Čáslavská 205, Chrudim</v>
      </c>
      <c r="G49" s="641"/>
      <c r="H49" s="641"/>
      <c r="I49" s="250" t="s">
        <v>25</v>
      </c>
      <c r="J49" s="779" t="str">
        <f>IF(J12="","",J12)</f>
        <v>3.11.2016</v>
      </c>
      <c r="K49" s="642"/>
    </row>
    <row r="50" spans="1:47" s="147" customFormat="1" ht="6.95" customHeight="1" x14ac:dyDescent="0.3">
      <c r="A50" s="639"/>
      <c r="B50" s="640"/>
      <c r="C50" s="641"/>
      <c r="D50" s="641"/>
      <c r="E50" s="641"/>
      <c r="F50" s="641"/>
      <c r="G50" s="641"/>
      <c r="H50" s="641"/>
      <c r="I50" s="486"/>
      <c r="J50" s="486"/>
      <c r="K50" s="642"/>
    </row>
    <row r="51" spans="1:47" s="147" customFormat="1" ht="15" x14ac:dyDescent="0.3">
      <c r="A51" s="639"/>
      <c r="B51" s="640"/>
      <c r="C51" s="635" t="s">
        <v>33</v>
      </c>
      <c r="D51" s="641"/>
      <c r="E51" s="641"/>
      <c r="F51" s="636" t="str">
        <f>E15</f>
        <v>SOŠ a SOU Obchodu a služeb, Čáslavská 205, Chrudim</v>
      </c>
      <c r="G51" s="641"/>
      <c r="H51" s="641"/>
      <c r="I51" s="250" t="s">
        <v>39</v>
      </c>
      <c r="J51" s="778" t="str">
        <f>E21</f>
        <v>Ing. Karel Dovrtěl</v>
      </c>
      <c r="K51" s="642"/>
    </row>
    <row r="52" spans="1:47" s="147" customFormat="1" ht="14.45" customHeight="1" x14ac:dyDescent="0.3">
      <c r="A52" s="639"/>
      <c r="B52" s="640"/>
      <c r="C52" s="635" t="s">
        <v>37</v>
      </c>
      <c r="D52" s="641"/>
      <c r="E52" s="641"/>
      <c r="F52" s="636" t="str">
        <f>IF(E18="","",E18)</f>
        <v/>
      </c>
      <c r="G52" s="641"/>
      <c r="H52" s="641"/>
      <c r="I52" s="486"/>
      <c r="J52" s="486"/>
      <c r="K52" s="642"/>
    </row>
    <row r="53" spans="1:47" s="147" customFormat="1" ht="10.35" customHeight="1" x14ac:dyDescent="0.3">
      <c r="A53" s="639"/>
      <c r="B53" s="640"/>
      <c r="C53" s="641"/>
      <c r="D53" s="641"/>
      <c r="E53" s="641"/>
      <c r="F53" s="641"/>
      <c r="G53" s="641"/>
      <c r="H53" s="641"/>
      <c r="I53" s="486"/>
      <c r="J53" s="486"/>
      <c r="K53" s="642"/>
    </row>
    <row r="54" spans="1:47" s="147" customFormat="1" ht="29.25" customHeight="1" x14ac:dyDescent="0.3">
      <c r="A54" s="639"/>
      <c r="B54" s="640"/>
      <c r="C54" s="752" t="s">
        <v>144</v>
      </c>
      <c r="D54" s="690"/>
      <c r="E54" s="690"/>
      <c r="F54" s="690"/>
      <c r="G54" s="690"/>
      <c r="H54" s="690"/>
      <c r="I54" s="259"/>
      <c r="J54" s="783" t="s">
        <v>145</v>
      </c>
      <c r="K54" s="753"/>
    </row>
    <row r="55" spans="1:47" s="147" customFormat="1" ht="10.35" customHeight="1" x14ac:dyDescent="0.3">
      <c r="A55" s="639"/>
      <c r="B55" s="640"/>
      <c r="C55" s="641"/>
      <c r="D55" s="641"/>
      <c r="E55" s="641"/>
      <c r="F55" s="641"/>
      <c r="G55" s="641"/>
      <c r="H55" s="641"/>
      <c r="I55" s="486"/>
      <c r="J55" s="486"/>
      <c r="K55" s="642"/>
    </row>
    <row r="56" spans="1:47" s="147" customFormat="1" ht="29.25" customHeight="1" x14ac:dyDescent="0.3">
      <c r="A56" s="639"/>
      <c r="B56" s="640"/>
      <c r="C56" s="704" t="s">
        <v>146</v>
      </c>
      <c r="D56" s="641"/>
      <c r="E56" s="641"/>
      <c r="F56" s="641"/>
      <c r="G56" s="641"/>
      <c r="H56" s="641"/>
      <c r="I56" s="486"/>
      <c r="J56" s="780">
        <f>J82</f>
        <v>0</v>
      </c>
      <c r="K56" s="642"/>
      <c r="AU56" s="131" t="s">
        <v>147</v>
      </c>
    </row>
    <row r="57" spans="1:47" s="195" customFormat="1" ht="24.95" customHeight="1" x14ac:dyDescent="0.3">
      <c r="A57" s="705"/>
      <c r="B57" s="706"/>
      <c r="C57" s="707"/>
      <c r="D57" s="754" t="s">
        <v>1569</v>
      </c>
      <c r="E57" s="755"/>
      <c r="F57" s="755"/>
      <c r="G57" s="755"/>
      <c r="H57" s="755"/>
      <c r="I57" s="260"/>
      <c r="J57" s="784">
        <f>J83</f>
        <v>0</v>
      </c>
      <c r="K57" s="756"/>
    </row>
    <row r="58" spans="1:47" s="196" customFormat="1" ht="19.899999999999999" customHeight="1" x14ac:dyDescent="0.3">
      <c r="A58" s="710"/>
      <c r="B58" s="711"/>
      <c r="C58" s="712"/>
      <c r="D58" s="757" t="s">
        <v>1570</v>
      </c>
      <c r="E58" s="758"/>
      <c r="F58" s="758"/>
      <c r="G58" s="758"/>
      <c r="H58" s="758"/>
      <c r="I58" s="261"/>
      <c r="J58" s="785">
        <f>J84</f>
        <v>0</v>
      </c>
      <c r="K58" s="759"/>
    </row>
    <row r="59" spans="1:47" s="195" customFormat="1" ht="24.95" customHeight="1" x14ac:dyDescent="0.3">
      <c r="A59" s="705"/>
      <c r="B59" s="706"/>
      <c r="C59" s="707"/>
      <c r="D59" s="754" t="s">
        <v>1571</v>
      </c>
      <c r="E59" s="755"/>
      <c r="F59" s="755"/>
      <c r="G59" s="755"/>
      <c r="H59" s="755"/>
      <c r="I59" s="260"/>
      <c r="J59" s="784">
        <f>J88</f>
        <v>0</v>
      </c>
      <c r="K59" s="756"/>
    </row>
    <row r="60" spans="1:47" s="196" customFormat="1" ht="19.899999999999999" customHeight="1" x14ac:dyDescent="0.3">
      <c r="A60" s="710"/>
      <c r="B60" s="711"/>
      <c r="C60" s="712"/>
      <c r="D60" s="757" t="s">
        <v>1572</v>
      </c>
      <c r="E60" s="758"/>
      <c r="F60" s="758"/>
      <c r="G60" s="758"/>
      <c r="H60" s="758"/>
      <c r="I60" s="261"/>
      <c r="J60" s="785">
        <f>J89</f>
        <v>0</v>
      </c>
      <c r="K60" s="759"/>
    </row>
    <row r="61" spans="1:47" s="196" customFormat="1" ht="19.899999999999999" customHeight="1" x14ac:dyDescent="0.3">
      <c r="A61" s="710"/>
      <c r="B61" s="711"/>
      <c r="C61" s="712"/>
      <c r="D61" s="757" t="s">
        <v>1573</v>
      </c>
      <c r="E61" s="758"/>
      <c r="F61" s="758"/>
      <c r="G61" s="758"/>
      <c r="H61" s="758"/>
      <c r="I61" s="261"/>
      <c r="J61" s="785">
        <f>J146</f>
        <v>0</v>
      </c>
      <c r="K61" s="759"/>
    </row>
    <row r="62" spans="1:47" s="196" customFormat="1" ht="19.899999999999999" customHeight="1" x14ac:dyDescent="0.3">
      <c r="A62" s="710"/>
      <c r="B62" s="711"/>
      <c r="C62" s="712"/>
      <c r="D62" s="757" t="s">
        <v>1574</v>
      </c>
      <c r="E62" s="758"/>
      <c r="F62" s="758"/>
      <c r="G62" s="758"/>
      <c r="H62" s="758"/>
      <c r="I62" s="261"/>
      <c r="J62" s="785">
        <f>J203</f>
        <v>0</v>
      </c>
      <c r="K62" s="759"/>
    </row>
    <row r="63" spans="1:47" s="147" customFormat="1" ht="21.75" customHeight="1" x14ac:dyDescent="0.3">
      <c r="A63" s="639"/>
      <c r="B63" s="640"/>
      <c r="C63" s="641"/>
      <c r="D63" s="641"/>
      <c r="E63" s="641"/>
      <c r="F63" s="641"/>
      <c r="G63" s="641"/>
      <c r="H63" s="641"/>
      <c r="I63" s="486"/>
      <c r="J63" s="486"/>
      <c r="K63" s="642"/>
    </row>
    <row r="64" spans="1:47" s="147" customFormat="1" ht="6.95" customHeight="1" x14ac:dyDescent="0.3">
      <c r="A64" s="639"/>
      <c r="B64" s="664"/>
      <c r="C64" s="665"/>
      <c r="D64" s="665"/>
      <c r="E64" s="665"/>
      <c r="F64" s="665"/>
      <c r="G64" s="665"/>
      <c r="H64" s="665"/>
      <c r="I64" s="257"/>
      <c r="J64" s="257"/>
      <c r="K64" s="666"/>
    </row>
    <row r="68" spans="1:12" s="147" customFormat="1" ht="6.95" customHeight="1" x14ac:dyDescent="0.3">
      <c r="A68" s="639"/>
      <c r="B68" s="667"/>
      <c r="C68" s="668"/>
      <c r="D68" s="668"/>
      <c r="E68" s="668"/>
      <c r="F68" s="668"/>
      <c r="G68" s="668"/>
      <c r="H68" s="668"/>
      <c r="I68" s="258"/>
      <c r="J68" s="258"/>
      <c r="K68" s="668"/>
      <c r="L68" s="144"/>
    </row>
    <row r="69" spans="1:12" s="147" customFormat="1" ht="36.950000000000003" customHeight="1" x14ac:dyDescent="0.3">
      <c r="A69" s="639"/>
      <c r="B69" s="640"/>
      <c r="C69" s="760" t="s">
        <v>177</v>
      </c>
      <c r="D69" s="639"/>
      <c r="E69" s="639"/>
      <c r="F69" s="639"/>
      <c r="G69" s="639"/>
      <c r="H69" s="639"/>
      <c r="I69" s="201"/>
      <c r="J69" s="201"/>
      <c r="K69" s="639"/>
      <c r="L69" s="144"/>
    </row>
    <row r="70" spans="1:12" s="147" customFormat="1" ht="6.95" customHeight="1" x14ac:dyDescent="0.3">
      <c r="A70" s="639"/>
      <c r="B70" s="640"/>
      <c r="C70" s="639"/>
      <c r="D70" s="639"/>
      <c r="E70" s="639"/>
      <c r="F70" s="639"/>
      <c r="G70" s="639"/>
      <c r="H70" s="639"/>
      <c r="I70" s="201"/>
      <c r="J70" s="201"/>
      <c r="K70" s="639"/>
      <c r="L70" s="144"/>
    </row>
    <row r="71" spans="1:12" s="147" customFormat="1" ht="14.45" customHeight="1" x14ac:dyDescent="0.3">
      <c r="A71" s="639"/>
      <c r="B71" s="640"/>
      <c r="C71" s="761" t="s">
        <v>18</v>
      </c>
      <c r="D71" s="639"/>
      <c r="E71" s="639"/>
      <c r="F71" s="639"/>
      <c r="G71" s="639"/>
      <c r="H71" s="639"/>
      <c r="I71" s="201"/>
      <c r="J71" s="201"/>
      <c r="K71" s="639"/>
      <c r="L71" s="144"/>
    </row>
    <row r="72" spans="1:12" s="147" customFormat="1" ht="22.5" customHeight="1" x14ac:dyDescent="0.3">
      <c r="A72" s="639"/>
      <c r="B72" s="640"/>
      <c r="C72" s="639"/>
      <c r="D72" s="639"/>
      <c r="E72" s="1074" t="str">
        <f>E7</f>
        <v>VYBUDOVÁNÍ UČEBNY PRAKTICKÉHO VYUČOVÁNÍ, PŮDNÍ VESTAVBA OBJEKTU SOŠ A SOU OBCHODU A SLUŽEB</v>
      </c>
      <c r="F72" s="1075"/>
      <c r="G72" s="1075"/>
      <c r="H72" s="1075"/>
      <c r="I72" s="201"/>
      <c r="J72" s="201"/>
      <c r="K72" s="639"/>
      <c r="L72" s="144"/>
    </row>
    <row r="73" spans="1:12" s="147" customFormat="1" ht="14.45" customHeight="1" x14ac:dyDescent="0.3">
      <c r="A73" s="639"/>
      <c r="B73" s="640"/>
      <c r="C73" s="761" t="s">
        <v>106</v>
      </c>
      <c r="D73" s="639"/>
      <c r="E73" s="639"/>
      <c r="F73" s="639"/>
      <c r="G73" s="639"/>
      <c r="H73" s="639"/>
      <c r="I73" s="201"/>
      <c r="J73" s="201"/>
      <c r="K73" s="639"/>
      <c r="L73" s="144"/>
    </row>
    <row r="74" spans="1:12" s="147" customFormat="1" ht="23.25" customHeight="1" x14ac:dyDescent="0.3">
      <c r="A74" s="639"/>
      <c r="B74" s="640"/>
      <c r="C74" s="639"/>
      <c r="D74" s="639"/>
      <c r="E74" s="1076" t="str">
        <f>E9</f>
        <v>D.1.5 - ZTI - D.1.5 - Zařízení zdravotně technických instalaci</v>
      </c>
      <c r="F74" s="1075"/>
      <c r="G74" s="1075"/>
      <c r="H74" s="1075"/>
      <c r="I74" s="201"/>
      <c r="J74" s="201"/>
      <c r="K74" s="639"/>
      <c r="L74" s="144"/>
    </row>
    <row r="75" spans="1:12" s="147" customFormat="1" ht="6.95" customHeight="1" x14ac:dyDescent="0.3">
      <c r="A75" s="639"/>
      <c r="B75" s="640"/>
      <c r="C75" s="639"/>
      <c r="D75" s="639"/>
      <c r="E75" s="639"/>
      <c r="F75" s="639"/>
      <c r="G75" s="639"/>
      <c r="H75" s="639"/>
      <c r="I75" s="201"/>
      <c r="J75" s="201"/>
      <c r="K75" s="639"/>
      <c r="L75" s="144"/>
    </row>
    <row r="76" spans="1:12" s="147" customFormat="1" ht="18" customHeight="1" x14ac:dyDescent="0.3">
      <c r="A76" s="639"/>
      <c r="B76" s="640"/>
      <c r="C76" s="761" t="s">
        <v>23</v>
      </c>
      <c r="D76" s="639"/>
      <c r="E76" s="639"/>
      <c r="F76" s="762" t="str">
        <f>F12</f>
        <v>Čáslavská 205, Chrudim</v>
      </c>
      <c r="G76" s="639"/>
      <c r="H76" s="639"/>
      <c r="I76" s="262" t="s">
        <v>25</v>
      </c>
      <c r="J76" s="786" t="str">
        <f>IF(J12="","",J12)</f>
        <v>3.11.2016</v>
      </c>
      <c r="K76" s="639"/>
      <c r="L76" s="144"/>
    </row>
    <row r="77" spans="1:12" s="147" customFormat="1" ht="6.95" customHeight="1" x14ac:dyDescent="0.3">
      <c r="A77" s="639"/>
      <c r="B77" s="640"/>
      <c r="C77" s="639"/>
      <c r="D77" s="639"/>
      <c r="E77" s="639"/>
      <c r="F77" s="639"/>
      <c r="G77" s="639"/>
      <c r="H77" s="639"/>
      <c r="I77" s="201"/>
      <c r="J77" s="201"/>
      <c r="K77" s="639"/>
      <c r="L77" s="144"/>
    </row>
    <row r="78" spans="1:12" s="147" customFormat="1" ht="15" x14ac:dyDescent="0.3">
      <c r="A78" s="639"/>
      <c r="B78" s="640"/>
      <c r="C78" s="761" t="s">
        <v>33</v>
      </c>
      <c r="D78" s="639"/>
      <c r="E78" s="639"/>
      <c r="F78" s="762" t="str">
        <f>E15</f>
        <v>SOŠ a SOU Obchodu a služeb, Čáslavská 205, Chrudim</v>
      </c>
      <c r="G78" s="639"/>
      <c r="H78" s="639"/>
      <c r="I78" s="262" t="s">
        <v>39</v>
      </c>
      <c r="J78" s="787" t="str">
        <f>E21</f>
        <v>Ing. Karel Dovrtěl</v>
      </c>
      <c r="K78" s="639"/>
      <c r="L78" s="144"/>
    </row>
    <row r="79" spans="1:12" s="147" customFormat="1" ht="14.45" customHeight="1" x14ac:dyDescent="0.3">
      <c r="A79" s="639"/>
      <c r="B79" s="640"/>
      <c r="C79" s="761" t="s">
        <v>37</v>
      </c>
      <c r="D79" s="639"/>
      <c r="E79" s="639"/>
      <c r="F79" s="762" t="str">
        <f>IF(E18="","",E18)</f>
        <v/>
      </c>
      <c r="G79" s="639"/>
      <c r="H79" s="639"/>
      <c r="I79" s="201"/>
      <c r="J79" s="201"/>
      <c r="K79" s="639"/>
      <c r="L79" s="144"/>
    </row>
    <row r="80" spans="1:12" s="147" customFormat="1" ht="10.35" customHeight="1" x14ac:dyDescent="0.3">
      <c r="A80" s="639"/>
      <c r="B80" s="640"/>
      <c r="C80" s="639"/>
      <c r="D80" s="639"/>
      <c r="E80" s="639"/>
      <c r="F80" s="639"/>
      <c r="G80" s="639"/>
      <c r="H80" s="639"/>
      <c r="I80" s="201"/>
      <c r="J80" s="201"/>
      <c r="K80" s="639"/>
      <c r="L80" s="144"/>
    </row>
    <row r="81" spans="1:65" s="207" customFormat="1" ht="29.25" customHeight="1" x14ac:dyDescent="0.3">
      <c r="A81" s="715"/>
      <c r="B81" s="716"/>
      <c r="C81" s="717" t="s">
        <v>178</v>
      </c>
      <c r="D81" s="718" t="s">
        <v>62</v>
      </c>
      <c r="E81" s="718" t="s">
        <v>58</v>
      </c>
      <c r="F81" s="718" t="s">
        <v>179</v>
      </c>
      <c r="G81" s="718" t="s">
        <v>180</v>
      </c>
      <c r="H81" s="718" t="s">
        <v>181</v>
      </c>
      <c r="I81" s="263" t="s">
        <v>182</v>
      </c>
      <c r="J81" s="788" t="s">
        <v>145</v>
      </c>
      <c r="K81" s="763" t="s">
        <v>183</v>
      </c>
      <c r="L81" s="206"/>
      <c r="M81" s="175" t="s">
        <v>184</v>
      </c>
      <c r="N81" s="176" t="s">
        <v>47</v>
      </c>
      <c r="O81" s="176" t="s">
        <v>185</v>
      </c>
      <c r="P81" s="176" t="s">
        <v>186</v>
      </c>
      <c r="Q81" s="176" t="s">
        <v>187</v>
      </c>
      <c r="R81" s="176" t="s">
        <v>188</v>
      </c>
      <c r="S81" s="176" t="s">
        <v>189</v>
      </c>
      <c r="T81" s="177" t="s">
        <v>190</v>
      </c>
    </row>
    <row r="82" spans="1:65" s="147" customFormat="1" ht="29.25" customHeight="1" x14ac:dyDescent="0.35">
      <c r="A82" s="639"/>
      <c r="B82" s="640"/>
      <c r="C82" s="764" t="s">
        <v>146</v>
      </c>
      <c r="D82" s="639"/>
      <c r="E82" s="639"/>
      <c r="F82" s="639"/>
      <c r="G82" s="639"/>
      <c r="H82" s="639"/>
      <c r="I82" s="201"/>
      <c r="J82" s="789">
        <f>BK82</f>
        <v>0</v>
      </c>
      <c r="K82" s="639"/>
      <c r="L82" s="144"/>
      <c r="M82" s="178"/>
      <c r="N82" s="160"/>
      <c r="O82" s="160"/>
      <c r="P82" s="208">
        <f>P83+P88</f>
        <v>0</v>
      </c>
      <c r="Q82" s="160"/>
      <c r="R82" s="208">
        <f>R83+R88</f>
        <v>5.4776382399999992</v>
      </c>
      <c r="S82" s="160"/>
      <c r="T82" s="209">
        <f>T83+T88</f>
        <v>143</v>
      </c>
      <c r="AT82" s="131" t="s">
        <v>76</v>
      </c>
      <c r="AU82" s="131" t="s">
        <v>147</v>
      </c>
      <c r="BK82" s="210">
        <f>BK83+BK88</f>
        <v>0</v>
      </c>
    </row>
    <row r="83" spans="1:65" s="215" customFormat="1" ht="37.35" customHeight="1" x14ac:dyDescent="0.35">
      <c r="A83" s="720"/>
      <c r="B83" s="721"/>
      <c r="C83" s="720"/>
      <c r="D83" s="765" t="s">
        <v>76</v>
      </c>
      <c r="E83" s="766" t="s">
        <v>191</v>
      </c>
      <c r="F83" s="766" t="s">
        <v>191</v>
      </c>
      <c r="G83" s="720"/>
      <c r="H83" s="720"/>
      <c r="I83" s="264"/>
      <c r="J83" s="790">
        <f>BK83</f>
        <v>0</v>
      </c>
      <c r="K83" s="720"/>
      <c r="L83" s="211"/>
      <c r="M83" s="265"/>
      <c r="N83" s="212"/>
      <c r="O83" s="212"/>
      <c r="P83" s="213">
        <f>P84</f>
        <v>0</v>
      </c>
      <c r="Q83" s="212"/>
      <c r="R83" s="213">
        <f>R84</f>
        <v>0</v>
      </c>
      <c r="S83" s="212"/>
      <c r="T83" s="214">
        <f>T84</f>
        <v>143</v>
      </c>
      <c r="AR83" s="216" t="s">
        <v>9</v>
      </c>
      <c r="AT83" s="217" t="s">
        <v>76</v>
      </c>
      <c r="AU83" s="217" t="s">
        <v>77</v>
      </c>
      <c r="AY83" s="216" t="s">
        <v>193</v>
      </c>
      <c r="BK83" s="218">
        <f>BK84</f>
        <v>0</v>
      </c>
    </row>
    <row r="84" spans="1:65" s="215" customFormat="1" ht="19.899999999999999" customHeight="1" x14ac:dyDescent="0.3">
      <c r="A84" s="720"/>
      <c r="B84" s="721"/>
      <c r="C84" s="720"/>
      <c r="D84" s="767" t="s">
        <v>76</v>
      </c>
      <c r="E84" s="727" t="s">
        <v>247</v>
      </c>
      <c r="F84" s="727" t="s">
        <v>1575</v>
      </c>
      <c r="G84" s="720"/>
      <c r="H84" s="720"/>
      <c r="I84" s="264"/>
      <c r="J84" s="791">
        <f>BK84</f>
        <v>0</v>
      </c>
      <c r="K84" s="720"/>
      <c r="L84" s="211"/>
      <c r="M84" s="265"/>
      <c r="N84" s="212"/>
      <c r="O84" s="212"/>
      <c r="P84" s="213">
        <f>SUM(P85:P87)</f>
        <v>0</v>
      </c>
      <c r="Q84" s="212"/>
      <c r="R84" s="213">
        <f>SUM(R85:R87)</f>
        <v>0</v>
      </c>
      <c r="S84" s="212"/>
      <c r="T84" s="214">
        <f>SUM(T85:T87)</f>
        <v>143</v>
      </c>
      <c r="AR84" s="216" t="s">
        <v>9</v>
      </c>
      <c r="AT84" s="217" t="s">
        <v>76</v>
      </c>
      <c r="AU84" s="217" t="s">
        <v>9</v>
      </c>
      <c r="AY84" s="216" t="s">
        <v>193</v>
      </c>
      <c r="BK84" s="218">
        <f>SUM(BK85:BK87)</f>
        <v>0</v>
      </c>
    </row>
    <row r="85" spans="1:65" s="147" customFormat="1" ht="31.5" customHeight="1" x14ac:dyDescent="0.3">
      <c r="A85" s="639"/>
      <c r="B85" s="640"/>
      <c r="C85" s="728" t="s">
        <v>9</v>
      </c>
      <c r="D85" s="728" t="s">
        <v>195</v>
      </c>
      <c r="E85" s="729" t="s">
        <v>1576</v>
      </c>
      <c r="F85" s="768" t="s">
        <v>1577</v>
      </c>
      <c r="G85" s="730" t="s">
        <v>254</v>
      </c>
      <c r="H85" s="731">
        <v>65</v>
      </c>
      <c r="I85" s="266"/>
      <c r="J85" s="484">
        <f>ROUND(I85*H85,3)</f>
        <v>0</v>
      </c>
      <c r="K85" s="769" t="s">
        <v>1443</v>
      </c>
      <c r="L85" s="144"/>
      <c r="M85" s="267" t="s">
        <v>3</v>
      </c>
      <c r="N85" s="153" t="s">
        <v>48</v>
      </c>
      <c r="O85" s="145"/>
      <c r="P85" s="220">
        <f>O85*H85</f>
        <v>0</v>
      </c>
      <c r="Q85" s="220">
        <v>0</v>
      </c>
      <c r="R85" s="220">
        <f>Q85*H85</f>
        <v>0</v>
      </c>
      <c r="S85" s="220">
        <v>2.2000000000000002</v>
      </c>
      <c r="T85" s="221">
        <f>S85*H85</f>
        <v>143</v>
      </c>
      <c r="AR85" s="131" t="s">
        <v>200</v>
      </c>
      <c r="AT85" s="131" t="s">
        <v>195</v>
      </c>
      <c r="AU85" s="131" t="s">
        <v>84</v>
      </c>
      <c r="AY85" s="131" t="s">
        <v>193</v>
      </c>
      <c r="BE85" s="222">
        <f>IF(N85="základní",J85,0)</f>
        <v>0</v>
      </c>
      <c r="BF85" s="222">
        <f>IF(N85="snížená",J85,0)</f>
        <v>0</v>
      </c>
      <c r="BG85" s="222">
        <f>IF(N85="zákl. přenesená",J85,0)</f>
        <v>0</v>
      </c>
      <c r="BH85" s="222">
        <f>IF(N85="sníž. přenesená",J85,0)</f>
        <v>0</v>
      </c>
      <c r="BI85" s="222">
        <f>IF(N85="nulová",J85,0)</f>
        <v>0</v>
      </c>
      <c r="BJ85" s="131" t="s">
        <v>9</v>
      </c>
      <c r="BK85" s="222">
        <f>ROUND(I85*H85,3)</f>
        <v>0</v>
      </c>
      <c r="BL85" s="131" t="s">
        <v>200</v>
      </c>
      <c r="BM85" s="131" t="s">
        <v>1578</v>
      </c>
    </row>
    <row r="86" spans="1:65" s="147" customFormat="1" x14ac:dyDescent="0.3">
      <c r="A86" s="639"/>
      <c r="B86" s="640"/>
      <c r="C86" s="639"/>
      <c r="D86" s="770" t="s">
        <v>1579</v>
      </c>
      <c r="E86" s="639"/>
      <c r="F86" s="771" t="s">
        <v>1580</v>
      </c>
      <c r="G86" s="639"/>
      <c r="H86" s="639"/>
      <c r="I86" s="201"/>
      <c r="J86" s="201"/>
      <c r="K86" s="639"/>
      <c r="L86" s="144"/>
      <c r="M86" s="268"/>
      <c r="N86" s="145"/>
      <c r="O86" s="145"/>
      <c r="P86" s="145"/>
      <c r="Q86" s="145"/>
      <c r="R86" s="145"/>
      <c r="S86" s="145"/>
      <c r="T86" s="173"/>
      <c r="AT86" s="131" t="s">
        <v>1579</v>
      </c>
      <c r="AU86" s="131" t="s">
        <v>84</v>
      </c>
    </row>
    <row r="87" spans="1:65" s="147" customFormat="1" ht="27" x14ac:dyDescent="0.3">
      <c r="A87" s="639"/>
      <c r="B87" s="640"/>
      <c r="C87" s="639"/>
      <c r="D87" s="770" t="s">
        <v>1581</v>
      </c>
      <c r="E87" s="639"/>
      <c r="F87" s="772" t="s">
        <v>1582</v>
      </c>
      <c r="G87" s="639"/>
      <c r="H87" s="639"/>
      <c r="I87" s="201"/>
      <c r="J87" s="201"/>
      <c r="K87" s="639"/>
      <c r="L87" s="144"/>
      <c r="M87" s="268"/>
      <c r="N87" s="145"/>
      <c r="O87" s="145"/>
      <c r="P87" s="145"/>
      <c r="Q87" s="145"/>
      <c r="R87" s="145"/>
      <c r="S87" s="145"/>
      <c r="T87" s="173"/>
      <c r="AT87" s="131" t="s">
        <v>1581</v>
      </c>
      <c r="AU87" s="131" t="s">
        <v>84</v>
      </c>
    </row>
    <row r="88" spans="1:65" s="215" customFormat="1" ht="37.35" customHeight="1" x14ac:dyDescent="0.35">
      <c r="A88" s="720"/>
      <c r="B88" s="721"/>
      <c r="C88" s="720"/>
      <c r="D88" s="765" t="s">
        <v>76</v>
      </c>
      <c r="E88" s="766" t="s">
        <v>459</v>
      </c>
      <c r="F88" s="766" t="s">
        <v>459</v>
      </c>
      <c r="G88" s="720"/>
      <c r="H88" s="720"/>
      <c r="I88" s="264"/>
      <c r="J88" s="790">
        <f>BK88</f>
        <v>0</v>
      </c>
      <c r="K88" s="720"/>
      <c r="L88" s="211"/>
      <c r="M88" s="265"/>
      <c r="N88" s="212"/>
      <c r="O88" s="212"/>
      <c r="P88" s="213">
        <f>P89+P146+P203</f>
        <v>0</v>
      </c>
      <c r="Q88" s="212"/>
      <c r="R88" s="213">
        <f>R89+R146+R203</f>
        <v>5.4776382399999992</v>
      </c>
      <c r="S88" s="212"/>
      <c r="T88" s="214">
        <f>T89+T146+T203</f>
        <v>0</v>
      </c>
      <c r="AR88" s="216" t="s">
        <v>84</v>
      </c>
      <c r="AT88" s="217" t="s">
        <v>76</v>
      </c>
      <c r="AU88" s="217" t="s">
        <v>77</v>
      </c>
      <c r="AY88" s="216" t="s">
        <v>193</v>
      </c>
      <c r="BK88" s="218">
        <f>BK89+BK146+BK203</f>
        <v>0</v>
      </c>
    </row>
    <row r="89" spans="1:65" s="215" customFormat="1" ht="19.899999999999999" customHeight="1" x14ac:dyDescent="0.3">
      <c r="A89" s="720"/>
      <c r="B89" s="721"/>
      <c r="C89" s="720"/>
      <c r="D89" s="767" t="s">
        <v>76</v>
      </c>
      <c r="E89" s="727" t="s">
        <v>1583</v>
      </c>
      <c r="F89" s="727" t="s">
        <v>1584</v>
      </c>
      <c r="G89" s="720"/>
      <c r="H89" s="720"/>
      <c r="I89" s="264"/>
      <c r="J89" s="791">
        <f>BK89</f>
        <v>0</v>
      </c>
      <c r="K89" s="720"/>
      <c r="L89" s="211"/>
      <c r="M89" s="265"/>
      <c r="N89" s="212"/>
      <c r="O89" s="212"/>
      <c r="P89" s="213">
        <f>SUM(P90:P145)</f>
        <v>0</v>
      </c>
      <c r="Q89" s="212"/>
      <c r="R89" s="213">
        <f>SUM(R90:R145)</f>
        <v>0.44340000000000002</v>
      </c>
      <c r="S89" s="212"/>
      <c r="T89" s="214">
        <f>SUM(T90:T145)</f>
        <v>0</v>
      </c>
      <c r="AR89" s="216" t="s">
        <v>84</v>
      </c>
      <c r="AT89" s="217" t="s">
        <v>76</v>
      </c>
      <c r="AU89" s="217" t="s">
        <v>9</v>
      </c>
      <c r="AY89" s="216" t="s">
        <v>193</v>
      </c>
      <c r="BK89" s="218">
        <f>SUM(BK90:BK145)</f>
        <v>0</v>
      </c>
    </row>
    <row r="90" spans="1:65" s="147" customFormat="1" ht="22.5" customHeight="1" x14ac:dyDescent="0.3">
      <c r="A90" s="639"/>
      <c r="B90" s="640"/>
      <c r="C90" s="728" t="s">
        <v>84</v>
      </c>
      <c r="D90" s="728" t="s">
        <v>195</v>
      </c>
      <c r="E90" s="729" t="s">
        <v>1585</v>
      </c>
      <c r="F90" s="768" t="s">
        <v>1586</v>
      </c>
      <c r="G90" s="730" t="s">
        <v>232</v>
      </c>
      <c r="H90" s="731">
        <v>27</v>
      </c>
      <c r="I90" s="266"/>
      <c r="J90" s="484">
        <f>ROUND(I90*H90,3)</f>
        <v>0</v>
      </c>
      <c r="K90" s="768" t="s">
        <v>1587</v>
      </c>
      <c r="L90" s="144"/>
      <c r="M90" s="267" t="s">
        <v>3</v>
      </c>
      <c r="N90" s="153" t="s">
        <v>48</v>
      </c>
      <c r="O90" s="145"/>
      <c r="P90" s="220">
        <f>O90*H90</f>
        <v>0</v>
      </c>
      <c r="Q90" s="220">
        <v>1.1999999999999999E-3</v>
      </c>
      <c r="R90" s="220">
        <f>Q90*H90</f>
        <v>3.2399999999999998E-2</v>
      </c>
      <c r="S90" s="220">
        <v>0</v>
      </c>
      <c r="T90" s="221">
        <f>S90*H90</f>
        <v>0</v>
      </c>
      <c r="AR90" s="131" t="s">
        <v>281</v>
      </c>
      <c r="AT90" s="131" t="s">
        <v>195</v>
      </c>
      <c r="AU90" s="131" t="s">
        <v>84</v>
      </c>
      <c r="AY90" s="131" t="s">
        <v>193</v>
      </c>
      <c r="BE90" s="222">
        <f>IF(N90="základní",J90,0)</f>
        <v>0</v>
      </c>
      <c r="BF90" s="222">
        <f>IF(N90="snížená",J90,0)</f>
        <v>0</v>
      </c>
      <c r="BG90" s="222">
        <f>IF(N90="zákl. přenesená",J90,0)</f>
        <v>0</v>
      </c>
      <c r="BH90" s="222">
        <f>IF(N90="sníž. přenesená",J90,0)</f>
        <v>0</v>
      </c>
      <c r="BI90" s="222">
        <f>IF(N90="nulová",J90,0)</f>
        <v>0</v>
      </c>
      <c r="BJ90" s="131" t="s">
        <v>9</v>
      </c>
      <c r="BK90" s="222">
        <f>ROUND(I90*H90,3)</f>
        <v>0</v>
      </c>
      <c r="BL90" s="131" t="s">
        <v>281</v>
      </c>
      <c r="BM90" s="131" t="s">
        <v>1588</v>
      </c>
    </row>
    <row r="91" spans="1:65" s="147" customFormat="1" x14ac:dyDescent="0.3">
      <c r="A91" s="639"/>
      <c r="B91" s="640"/>
      <c r="C91" s="639"/>
      <c r="D91" s="770" t="s">
        <v>1579</v>
      </c>
      <c r="E91" s="639"/>
      <c r="F91" s="771" t="s">
        <v>1589</v>
      </c>
      <c r="G91" s="639"/>
      <c r="H91" s="639"/>
      <c r="I91" s="201"/>
      <c r="J91" s="201"/>
      <c r="K91" s="639"/>
      <c r="L91" s="144"/>
      <c r="M91" s="268"/>
      <c r="N91" s="145"/>
      <c r="O91" s="145"/>
      <c r="P91" s="145"/>
      <c r="Q91" s="145"/>
      <c r="R91" s="145"/>
      <c r="S91" s="145"/>
      <c r="T91" s="173"/>
      <c r="AT91" s="131" t="s">
        <v>1579</v>
      </c>
      <c r="AU91" s="131" t="s">
        <v>84</v>
      </c>
    </row>
    <row r="92" spans="1:65" s="226" customFormat="1" x14ac:dyDescent="0.3">
      <c r="A92" s="733"/>
      <c r="B92" s="734"/>
      <c r="C92" s="733"/>
      <c r="D92" s="773" t="s">
        <v>202</v>
      </c>
      <c r="E92" s="736" t="s">
        <v>3</v>
      </c>
      <c r="F92" s="774" t="s">
        <v>1590</v>
      </c>
      <c r="G92" s="733"/>
      <c r="H92" s="737">
        <v>27</v>
      </c>
      <c r="I92" s="269"/>
      <c r="J92" s="269"/>
      <c r="K92" s="733"/>
      <c r="L92" s="223"/>
      <c r="M92" s="270"/>
      <c r="N92" s="224"/>
      <c r="O92" s="224"/>
      <c r="P92" s="224"/>
      <c r="Q92" s="224"/>
      <c r="R92" s="224"/>
      <c r="S92" s="224"/>
      <c r="T92" s="225"/>
      <c r="AT92" s="227" t="s">
        <v>202</v>
      </c>
      <c r="AU92" s="227" t="s">
        <v>84</v>
      </c>
      <c r="AV92" s="226" t="s">
        <v>84</v>
      </c>
      <c r="AW92" s="226" t="s">
        <v>41</v>
      </c>
      <c r="AX92" s="226" t="s">
        <v>9</v>
      </c>
      <c r="AY92" s="227" t="s">
        <v>193</v>
      </c>
    </row>
    <row r="93" spans="1:65" s="147" customFormat="1" ht="22.5" customHeight="1" x14ac:dyDescent="0.3">
      <c r="A93" s="639"/>
      <c r="B93" s="640"/>
      <c r="C93" s="725" t="s">
        <v>205</v>
      </c>
      <c r="D93" s="725" t="s">
        <v>321</v>
      </c>
      <c r="E93" s="726" t="s">
        <v>1591</v>
      </c>
      <c r="F93" s="775" t="s">
        <v>1592</v>
      </c>
      <c r="G93" s="739" t="s">
        <v>239</v>
      </c>
      <c r="H93" s="740">
        <v>2</v>
      </c>
      <c r="I93" s="271"/>
      <c r="J93" s="485">
        <f>ROUND(I93*H93,3)</f>
        <v>0</v>
      </c>
      <c r="K93" s="775" t="s">
        <v>1587</v>
      </c>
      <c r="L93" s="272"/>
      <c r="M93" s="273" t="s">
        <v>3</v>
      </c>
      <c r="N93" s="274" t="s">
        <v>48</v>
      </c>
      <c r="O93" s="145"/>
      <c r="P93" s="220">
        <f>O93*H93</f>
        <v>0</v>
      </c>
      <c r="Q93" s="220">
        <v>3.3E-4</v>
      </c>
      <c r="R93" s="220">
        <f>Q93*H93</f>
        <v>6.6E-4</v>
      </c>
      <c r="S93" s="220">
        <v>0</v>
      </c>
      <c r="T93" s="221">
        <f>S93*H93</f>
        <v>0</v>
      </c>
      <c r="AR93" s="131" t="s">
        <v>373</v>
      </c>
      <c r="AT93" s="131" t="s">
        <v>321</v>
      </c>
      <c r="AU93" s="131" t="s">
        <v>84</v>
      </c>
      <c r="AY93" s="131" t="s">
        <v>193</v>
      </c>
      <c r="BE93" s="222">
        <f>IF(N93="základní",J93,0)</f>
        <v>0</v>
      </c>
      <c r="BF93" s="222">
        <f>IF(N93="snížená",J93,0)</f>
        <v>0</v>
      </c>
      <c r="BG93" s="222">
        <f>IF(N93="zákl. přenesená",J93,0)</f>
        <v>0</v>
      </c>
      <c r="BH93" s="222">
        <f>IF(N93="sníž. přenesená",J93,0)</f>
        <v>0</v>
      </c>
      <c r="BI93" s="222">
        <f>IF(N93="nulová",J93,0)</f>
        <v>0</v>
      </c>
      <c r="BJ93" s="131" t="s">
        <v>9</v>
      </c>
      <c r="BK93" s="222">
        <f>ROUND(I93*H93,3)</f>
        <v>0</v>
      </c>
      <c r="BL93" s="131" t="s">
        <v>281</v>
      </c>
      <c r="BM93" s="131" t="s">
        <v>1593</v>
      </c>
    </row>
    <row r="94" spans="1:65" s="147" customFormat="1" ht="27" x14ac:dyDescent="0.3">
      <c r="A94" s="639"/>
      <c r="B94" s="640"/>
      <c r="C94" s="639"/>
      <c r="D94" s="770" t="s">
        <v>1579</v>
      </c>
      <c r="E94" s="639"/>
      <c r="F94" s="771" t="s">
        <v>1594</v>
      </c>
      <c r="G94" s="639"/>
      <c r="H94" s="639"/>
      <c r="I94" s="201"/>
      <c r="J94" s="201"/>
      <c r="K94" s="639"/>
      <c r="L94" s="144"/>
      <c r="M94" s="268"/>
      <c r="N94" s="145"/>
      <c r="O94" s="145"/>
      <c r="P94" s="145"/>
      <c r="Q94" s="145"/>
      <c r="R94" s="145"/>
      <c r="S94" s="145"/>
      <c r="T94" s="173"/>
      <c r="AT94" s="131" t="s">
        <v>1579</v>
      </c>
      <c r="AU94" s="131" t="s">
        <v>84</v>
      </c>
    </row>
    <row r="95" spans="1:65" s="226" customFormat="1" x14ac:dyDescent="0.3">
      <c r="A95" s="733"/>
      <c r="B95" s="734"/>
      <c r="C95" s="733"/>
      <c r="D95" s="773" t="s">
        <v>202</v>
      </c>
      <c r="E95" s="736" t="s">
        <v>3</v>
      </c>
      <c r="F95" s="774" t="s">
        <v>1595</v>
      </c>
      <c r="G95" s="733"/>
      <c r="H95" s="737">
        <v>2</v>
      </c>
      <c r="I95" s="269"/>
      <c r="J95" s="269"/>
      <c r="K95" s="733"/>
      <c r="L95" s="223"/>
      <c r="M95" s="270"/>
      <c r="N95" s="224"/>
      <c r="O95" s="224"/>
      <c r="P95" s="224"/>
      <c r="Q95" s="224"/>
      <c r="R95" s="224"/>
      <c r="S95" s="224"/>
      <c r="T95" s="225"/>
      <c r="AT95" s="227" t="s">
        <v>202</v>
      </c>
      <c r="AU95" s="227" t="s">
        <v>84</v>
      </c>
      <c r="AV95" s="226" t="s">
        <v>84</v>
      </c>
      <c r="AW95" s="226" t="s">
        <v>41</v>
      </c>
      <c r="AX95" s="226" t="s">
        <v>9</v>
      </c>
      <c r="AY95" s="227" t="s">
        <v>193</v>
      </c>
    </row>
    <row r="96" spans="1:65" s="147" customFormat="1" ht="22.5" customHeight="1" x14ac:dyDescent="0.3">
      <c r="A96" s="639"/>
      <c r="B96" s="640"/>
      <c r="C96" s="728" t="s">
        <v>200</v>
      </c>
      <c r="D96" s="728" t="s">
        <v>195</v>
      </c>
      <c r="E96" s="729" t="s">
        <v>1596</v>
      </c>
      <c r="F96" s="768" t="s">
        <v>1597</v>
      </c>
      <c r="G96" s="730" t="s">
        <v>232</v>
      </c>
      <c r="H96" s="731">
        <v>6</v>
      </c>
      <c r="I96" s="266"/>
      <c r="J96" s="484">
        <f>ROUND(I96*H96,3)</f>
        <v>0</v>
      </c>
      <c r="K96" s="768" t="s">
        <v>1587</v>
      </c>
      <c r="L96" s="144"/>
      <c r="M96" s="267" t="s">
        <v>3</v>
      </c>
      <c r="N96" s="153" t="s">
        <v>48</v>
      </c>
      <c r="O96" s="145"/>
      <c r="P96" s="220">
        <f>O96*H96</f>
        <v>0</v>
      </c>
      <c r="Q96" s="220">
        <v>2.9E-4</v>
      </c>
      <c r="R96" s="220">
        <f>Q96*H96</f>
        <v>1.74E-3</v>
      </c>
      <c r="S96" s="220">
        <v>0</v>
      </c>
      <c r="T96" s="221">
        <f>S96*H96</f>
        <v>0</v>
      </c>
      <c r="AR96" s="131" t="s">
        <v>281</v>
      </c>
      <c r="AT96" s="131" t="s">
        <v>195</v>
      </c>
      <c r="AU96" s="131" t="s">
        <v>84</v>
      </c>
      <c r="AY96" s="131" t="s">
        <v>193</v>
      </c>
      <c r="BE96" s="222">
        <f>IF(N96="základní",J96,0)</f>
        <v>0</v>
      </c>
      <c r="BF96" s="222">
        <f>IF(N96="snížená",J96,0)</f>
        <v>0</v>
      </c>
      <c r="BG96" s="222">
        <f>IF(N96="zákl. přenesená",J96,0)</f>
        <v>0</v>
      </c>
      <c r="BH96" s="222">
        <f>IF(N96="sníž. přenesená",J96,0)</f>
        <v>0</v>
      </c>
      <c r="BI96" s="222">
        <f>IF(N96="nulová",J96,0)</f>
        <v>0</v>
      </c>
      <c r="BJ96" s="131" t="s">
        <v>9</v>
      </c>
      <c r="BK96" s="222">
        <f>ROUND(I96*H96,3)</f>
        <v>0</v>
      </c>
      <c r="BL96" s="131" t="s">
        <v>281</v>
      </c>
      <c r="BM96" s="131" t="s">
        <v>1598</v>
      </c>
    </row>
    <row r="97" spans="1:65" s="147" customFormat="1" x14ac:dyDescent="0.3">
      <c r="A97" s="639"/>
      <c r="B97" s="640"/>
      <c r="C97" s="639"/>
      <c r="D97" s="770" t="s">
        <v>1579</v>
      </c>
      <c r="E97" s="639"/>
      <c r="F97" s="771" t="s">
        <v>1599</v>
      </c>
      <c r="G97" s="639"/>
      <c r="H97" s="639"/>
      <c r="I97" s="201"/>
      <c r="J97" s="201"/>
      <c r="K97" s="639"/>
      <c r="L97" s="144"/>
      <c r="M97" s="268"/>
      <c r="N97" s="145"/>
      <c r="O97" s="145"/>
      <c r="P97" s="145"/>
      <c r="Q97" s="145"/>
      <c r="R97" s="145"/>
      <c r="S97" s="145"/>
      <c r="T97" s="173"/>
      <c r="AT97" s="131" t="s">
        <v>1579</v>
      </c>
      <c r="AU97" s="131" t="s">
        <v>84</v>
      </c>
    </row>
    <row r="98" spans="1:65" s="226" customFormat="1" x14ac:dyDescent="0.3">
      <c r="A98" s="733"/>
      <c r="B98" s="734"/>
      <c r="C98" s="733"/>
      <c r="D98" s="773" t="s">
        <v>202</v>
      </c>
      <c r="E98" s="736" t="s">
        <v>3</v>
      </c>
      <c r="F98" s="774" t="s">
        <v>1600</v>
      </c>
      <c r="G98" s="733"/>
      <c r="H98" s="737">
        <v>6</v>
      </c>
      <c r="I98" s="269"/>
      <c r="J98" s="269"/>
      <c r="K98" s="733"/>
      <c r="L98" s="223"/>
      <c r="M98" s="270"/>
      <c r="N98" s="224"/>
      <c r="O98" s="224"/>
      <c r="P98" s="224"/>
      <c r="Q98" s="224"/>
      <c r="R98" s="224"/>
      <c r="S98" s="224"/>
      <c r="T98" s="225"/>
      <c r="AT98" s="227" t="s">
        <v>202</v>
      </c>
      <c r="AU98" s="227" t="s">
        <v>84</v>
      </c>
      <c r="AV98" s="226" t="s">
        <v>84</v>
      </c>
      <c r="AW98" s="226" t="s">
        <v>41</v>
      </c>
      <c r="AX98" s="226" t="s">
        <v>9</v>
      </c>
      <c r="AY98" s="227" t="s">
        <v>193</v>
      </c>
    </row>
    <row r="99" spans="1:65" s="147" customFormat="1" ht="22.5" customHeight="1" x14ac:dyDescent="0.3">
      <c r="A99" s="639"/>
      <c r="B99" s="640"/>
      <c r="C99" s="728" t="s">
        <v>222</v>
      </c>
      <c r="D99" s="728" t="s">
        <v>195</v>
      </c>
      <c r="E99" s="729" t="s">
        <v>1601</v>
      </c>
      <c r="F99" s="768" t="s">
        <v>1602</v>
      </c>
      <c r="G99" s="730" t="s">
        <v>232</v>
      </c>
      <c r="H99" s="731">
        <v>22</v>
      </c>
      <c r="I99" s="266"/>
      <c r="J99" s="484">
        <f>ROUND(I99*H99,3)</f>
        <v>0</v>
      </c>
      <c r="K99" s="769" t="s">
        <v>1443</v>
      </c>
      <c r="L99" s="144"/>
      <c r="M99" s="267" t="s">
        <v>3</v>
      </c>
      <c r="N99" s="153" t="s">
        <v>50</v>
      </c>
      <c r="O99" s="145"/>
      <c r="P99" s="220">
        <f>O99*H99</f>
        <v>0</v>
      </c>
      <c r="Q99" s="220">
        <v>1.01E-3</v>
      </c>
      <c r="R99" s="220">
        <f>Q99*H99</f>
        <v>2.222E-2</v>
      </c>
      <c r="S99" s="220">
        <v>0</v>
      </c>
      <c r="T99" s="221">
        <f>S99*H99</f>
        <v>0</v>
      </c>
      <c r="AR99" s="131" t="s">
        <v>281</v>
      </c>
      <c r="AT99" s="131" t="s">
        <v>195</v>
      </c>
      <c r="AU99" s="131" t="s">
        <v>84</v>
      </c>
      <c r="AY99" s="131" t="s">
        <v>193</v>
      </c>
      <c r="BE99" s="222">
        <f>IF(N99="základní",J99,0)</f>
        <v>0</v>
      </c>
      <c r="BF99" s="222">
        <f>IF(N99="snížená",J99,0)</f>
        <v>0</v>
      </c>
      <c r="BG99" s="222">
        <f>IF(N99="zákl. přenesená",J99,0)</f>
        <v>0</v>
      </c>
      <c r="BH99" s="222">
        <f>IF(N99="sníž. přenesená",J99,0)</f>
        <v>0</v>
      </c>
      <c r="BI99" s="222">
        <f>IF(N99="nulová",J99,0)</f>
        <v>0</v>
      </c>
      <c r="BJ99" s="131" t="s">
        <v>200</v>
      </c>
      <c r="BK99" s="222">
        <f>ROUND(I99*H99,3)</f>
        <v>0</v>
      </c>
      <c r="BL99" s="131" t="s">
        <v>281</v>
      </c>
      <c r="BM99" s="131" t="s">
        <v>1603</v>
      </c>
    </row>
    <row r="100" spans="1:65" s="226" customFormat="1" x14ac:dyDescent="0.3">
      <c r="A100" s="733"/>
      <c r="B100" s="734"/>
      <c r="C100" s="733"/>
      <c r="D100" s="773" t="s">
        <v>202</v>
      </c>
      <c r="E100" s="736" t="s">
        <v>3</v>
      </c>
      <c r="F100" s="774" t="s">
        <v>1604</v>
      </c>
      <c r="G100" s="733"/>
      <c r="H100" s="737">
        <v>22</v>
      </c>
      <c r="I100" s="269"/>
      <c r="J100" s="269"/>
      <c r="K100" s="733"/>
      <c r="L100" s="223"/>
      <c r="M100" s="270"/>
      <c r="N100" s="224"/>
      <c r="O100" s="224"/>
      <c r="P100" s="224"/>
      <c r="Q100" s="224"/>
      <c r="R100" s="224"/>
      <c r="S100" s="224"/>
      <c r="T100" s="225"/>
      <c r="AT100" s="227" t="s">
        <v>202</v>
      </c>
      <c r="AU100" s="227" t="s">
        <v>84</v>
      </c>
      <c r="AV100" s="226" t="s">
        <v>84</v>
      </c>
      <c r="AW100" s="226" t="s">
        <v>41</v>
      </c>
      <c r="AX100" s="226" t="s">
        <v>9</v>
      </c>
      <c r="AY100" s="227" t="s">
        <v>193</v>
      </c>
    </row>
    <row r="101" spans="1:65" s="147" customFormat="1" ht="22.5" customHeight="1" x14ac:dyDescent="0.3">
      <c r="A101" s="639"/>
      <c r="B101" s="640"/>
      <c r="C101" s="728" t="s">
        <v>229</v>
      </c>
      <c r="D101" s="728" t="s">
        <v>195</v>
      </c>
      <c r="E101" s="729" t="s">
        <v>1605</v>
      </c>
      <c r="F101" s="768" t="s">
        <v>1606</v>
      </c>
      <c r="G101" s="730" t="s">
        <v>232</v>
      </c>
      <c r="H101" s="731">
        <v>30</v>
      </c>
      <c r="I101" s="266"/>
      <c r="J101" s="484">
        <f>ROUND(I101*H101,3)</f>
        <v>0</v>
      </c>
      <c r="K101" s="768" t="s">
        <v>1587</v>
      </c>
      <c r="L101" s="144"/>
      <c r="M101" s="267" t="s">
        <v>3</v>
      </c>
      <c r="N101" s="153" t="s">
        <v>48</v>
      </c>
      <c r="O101" s="145"/>
      <c r="P101" s="220">
        <f>O101*H101</f>
        <v>0</v>
      </c>
      <c r="Q101" s="220">
        <v>5.6999999999999998E-4</v>
      </c>
      <c r="R101" s="220">
        <f>Q101*H101</f>
        <v>1.7100000000000001E-2</v>
      </c>
      <c r="S101" s="220">
        <v>0</v>
      </c>
      <c r="T101" s="221">
        <f>S101*H101</f>
        <v>0</v>
      </c>
      <c r="AR101" s="131" t="s">
        <v>281</v>
      </c>
      <c r="AT101" s="131" t="s">
        <v>195</v>
      </c>
      <c r="AU101" s="131" t="s">
        <v>84</v>
      </c>
      <c r="AY101" s="131" t="s">
        <v>193</v>
      </c>
      <c r="BE101" s="222">
        <f>IF(N101="základní",J101,0)</f>
        <v>0</v>
      </c>
      <c r="BF101" s="222">
        <f>IF(N101="snížená",J101,0)</f>
        <v>0</v>
      </c>
      <c r="BG101" s="222">
        <f>IF(N101="zákl. přenesená",J101,0)</f>
        <v>0</v>
      </c>
      <c r="BH101" s="222">
        <f>IF(N101="sníž. přenesená",J101,0)</f>
        <v>0</v>
      </c>
      <c r="BI101" s="222">
        <f>IF(N101="nulová",J101,0)</f>
        <v>0</v>
      </c>
      <c r="BJ101" s="131" t="s">
        <v>9</v>
      </c>
      <c r="BK101" s="222">
        <f>ROUND(I101*H101,3)</f>
        <v>0</v>
      </c>
      <c r="BL101" s="131" t="s">
        <v>281</v>
      </c>
      <c r="BM101" s="131" t="s">
        <v>1607</v>
      </c>
    </row>
    <row r="102" spans="1:65" s="147" customFormat="1" x14ac:dyDescent="0.3">
      <c r="A102" s="639"/>
      <c r="B102" s="640"/>
      <c r="C102" s="639"/>
      <c r="D102" s="770" t="s">
        <v>1579</v>
      </c>
      <c r="E102" s="639"/>
      <c r="F102" s="771" t="s">
        <v>1608</v>
      </c>
      <c r="G102" s="639"/>
      <c r="H102" s="639"/>
      <c r="I102" s="201"/>
      <c r="J102" s="201"/>
      <c r="K102" s="639"/>
      <c r="L102" s="144"/>
      <c r="M102" s="268"/>
      <c r="N102" s="145"/>
      <c r="O102" s="145"/>
      <c r="P102" s="145"/>
      <c r="Q102" s="145"/>
      <c r="R102" s="145"/>
      <c r="S102" s="145"/>
      <c r="T102" s="173"/>
      <c r="AT102" s="131" t="s">
        <v>1579</v>
      </c>
      <c r="AU102" s="131" t="s">
        <v>84</v>
      </c>
    </row>
    <row r="103" spans="1:65" s="226" customFormat="1" x14ac:dyDescent="0.3">
      <c r="A103" s="733"/>
      <c r="B103" s="734"/>
      <c r="C103" s="733"/>
      <c r="D103" s="773" t="s">
        <v>202</v>
      </c>
      <c r="E103" s="736" t="s">
        <v>3</v>
      </c>
      <c r="F103" s="774" t="s">
        <v>1609</v>
      </c>
      <c r="G103" s="733"/>
      <c r="H103" s="737">
        <v>30</v>
      </c>
      <c r="I103" s="269"/>
      <c r="J103" s="269"/>
      <c r="K103" s="733"/>
      <c r="L103" s="223"/>
      <c r="M103" s="270"/>
      <c r="N103" s="224"/>
      <c r="O103" s="224"/>
      <c r="P103" s="224"/>
      <c r="Q103" s="224"/>
      <c r="R103" s="224"/>
      <c r="S103" s="224"/>
      <c r="T103" s="225"/>
      <c r="AT103" s="227" t="s">
        <v>202</v>
      </c>
      <c r="AU103" s="227" t="s">
        <v>84</v>
      </c>
      <c r="AV103" s="226" t="s">
        <v>84</v>
      </c>
      <c r="AW103" s="226" t="s">
        <v>41</v>
      </c>
      <c r="AX103" s="226" t="s">
        <v>9</v>
      </c>
      <c r="AY103" s="227" t="s">
        <v>193</v>
      </c>
    </row>
    <row r="104" spans="1:65" s="147" customFormat="1" ht="22.5" customHeight="1" x14ac:dyDescent="0.3">
      <c r="A104" s="639"/>
      <c r="B104" s="640"/>
      <c r="C104" s="725" t="s">
        <v>236</v>
      </c>
      <c r="D104" s="725" t="s">
        <v>321</v>
      </c>
      <c r="E104" s="726" t="s">
        <v>1610</v>
      </c>
      <c r="F104" s="775" t="s">
        <v>1611</v>
      </c>
      <c r="G104" s="739" t="s">
        <v>239</v>
      </c>
      <c r="H104" s="740">
        <v>2</v>
      </c>
      <c r="I104" s="271"/>
      <c r="J104" s="485">
        <f>ROUND(I104*H104,3)</f>
        <v>0</v>
      </c>
      <c r="K104" s="775" t="s">
        <v>1587</v>
      </c>
      <c r="L104" s="272"/>
      <c r="M104" s="273" t="s">
        <v>3</v>
      </c>
      <c r="N104" s="274" t="s">
        <v>48</v>
      </c>
      <c r="O104" s="145"/>
      <c r="P104" s="220">
        <f>O104*H104</f>
        <v>0</v>
      </c>
      <c r="Q104" s="220">
        <v>1.3999999999999999E-4</v>
      </c>
      <c r="R104" s="220">
        <f>Q104*H104</f>
        <v>2.7999999999999998E-4</v>
      </c>
      <c r="S104" s="220">
        <v>0</v>
      </c>
      <c r="T104" s="221">
        <f>S104*H104</f>
        <v>0</v>
      </c>
      <c r="AR104" s="131" t="s">
        <v>373</v>
      </c>
      <c r="AT104" s="131" t="s">
        <v>321</v>
      </c>
      <c r="AU104" s="131" t="s">
        <v>84</v>
      </c>
      <c r="AY104" s="131" t="s">
        <v>193</v>
      </c>
      <c r="BE104" s="222">
        <f>IF(N104="základní",J104,0)</f>
        <v>0</v>
      </c>
      <c r="BF104" s="222">
        <f>IF(N104="snížená",J104,0)</f>
        <v>0</v>
      </c>
      <c r="BG104" s="222">
        <f>IF(N104="zákl. přenesená",J104,0)</f>
        <v>0</v>
      </c>
      <c r="BH104" s="222">
        <f>IF(N104="sníž. přenesená",J104,0)</f>
        <v>0</v>
      </c>
      <c r="BI104" s="222">
        <f>IF(N104="nulová",J104,0)</f>
        <v>0</v>
      </c>
      <c r="BJ104" s="131" t="s">
        <v>9</v>
      </c>
      <c r="BK104" s="222">
        <f>ROUND(I104*H104,3)</f>
        <v>0</v>
      </c>
      <c r="BL104" s="131" t="s">
        <v>281</v>
      </c>
      <c r="BM104" s="131" t="s">
        <v>1612</v>
      </c>
    </row>
    <row r="105" spans="1:65" s="147" customFormat="1" ht="27" x14ac:dyDescent="0.3">
      <c r="A105" s="639"/>
      <c r="B105" s="640"/>
      <c r="C105" s="639"/>
      <c r="D105" s="770" t="s">
        <v>1579</v>
      </c>
      <c r="E105" s="639"/>
      <c r="F105" s="771" t="s">
        <v>1613</v>
      </c>
      <c r="G105" s="639"/>
      <c r="H105" s="639"/>
      <c r="I105" s="201"/>
      <c r="J105" s="201"/>
      <c r="K105" s="639"/>
      <c r="L105" s="144"/>
      <c r="M105" s="268"/>
      <c r="N105" s="145"/>
      <c r="O105" s="145"/>
      <c r="P105" s="145"/>
      <c r="Q105" s="145"/>
      <c r="R105" s="145"/>
      <c r="S105" s="145"/>
      <c r="T105" s="173"/>
      <c r="AT105" s="131" t="s">
        <v>1579</v>
      </c>
      <c r="AU105" s="131" t="s">
        <v>84</v>
      </c>
    </row>
    <row r="106" spans="1:65" s="147" customFormat="1" ht="27" x14ac:dyDescent="0.3">
      <c r="A106" s="639"/>
      <c r="B106" s="640"/>
      <c r="C106" s="639"/>
      <c r="D106" s="770" t="s">
        <v>1581</v>
      </c>
      <c r="E106" s="639"/>
      <c r="F106" s="772" t="s">
        <v>1614</v>
      </c>
      <c r="G106" s="639"/>
      <c r="H106" s="639"/>
      <c r="I106" s="201"/>
      <c r="J106" s="201"/>
      <c r="K106" s="639"/>
      <c r="L106" s="144"/>
      <c r="M106" s="268"/>
      <c r="N106" s="145"/>
      <c r="O106" s="145"/>
      <c r="P106" s="145"/>
      <c r="Q106" s="145"/>
      <c r="R106" s="145"/>
      <c r="S106" s="145"/>
      <c r="T106" s="173"/>
      <c r="AT106" s="131" t="s">
        <v>1581</v>
      </c>
      <c r="AU106" s="131" t="s">
        <v>84</v>
      </c>
    </row>
    <row r="107" spans="1:65" s="226" customFormat="1" x14ac:dyDescent="0.3">
      <c r="A107" s="733"/>
      <c r="B107" s="734"/>
      <c r="C107" s="733"/>
      <c r="D107" s="773" t="s">
        <v>202</v>
      </c>
      <c r="E107" s="736" t="s">
        <v>3</v>
      </c>
      <c r="F107" s="774" t="s">
        <v>1595</v>
      </c>
      <c r="G107" s="733"/>
      <c r="H107" s="737">
        <v>2</v>
      </c>
      <c r="I107" s="269"/>
      <c r="J107" s="269"/>
      <c r="K107" s="733"/>
      <c r="L107" s="223"/>
      <c r="M107" s="270"/>
      <c r="N107" s="224"/>
      <c r="O107" s="224"/>
      <c r="P107" s="224"/>
      <c r="Q107" s="224"/>
      <c r="R107" s="224"/>
      <c r="S107" s="224"/>
      <c r="T107" s="225"/>
      <c r="AT107" s="227" t="s">
        <v>202</v>
      </c>
      <c r="AU107" s="227" t="s">
        <v>84</v>
      </c>
      <c r="AV107" s="226" t="s">
        <v>84</v>
      </c>
      <c r="AW107" s="226" t="s">
        <v>41</v>
      </c>
      <c r="AX107" s="226" t="s">
        <v>9</v>
      </c>
      <c r="AY107" s="227" t="s">
        <v>193</v>
      </c>
    </row>
    <row r="108" spans="1:65" s="147" customFormat="1" ht="22.5" customHeight="1" x14ac:dyDescent="0.3">
      <c r="A108" s="639"/>
      <c r="B108" s="640"/>
      <c r="C108" s="728" t="s">
        <v>242</v>
      </c>
      <c r="D108" s="728" t="s">
        <v>195</v>
      </c>
      <c r="E108" s="729" t="s">
        <v>1615</v>
      </c>
      <c r="F108" s="768" t="s">
        <v>1616</v>
      </c>
      <c r="G108" s="730" t="s">
        <v>232</v>
      </c>
      <c r="H108" s="731">
        <v>41</v>
      </c>
      <c r="I108" s="266"/>
      <c r="J108" s="484">
        <f>ROUND(I108*H108,3)</f>
        <v>0</v>
      </c>
      <c r="K108" s="768" t="s">
        <v>1587</v>
      </c>
      <c r="L108" s="144"/>
      <c r="M108" s="267" t="s">
        <v>3</v>
      </c>
      <c r="N108" s="153" t="s">
        <v>48</v>
      </c>
      <c r="O108" s="145"/>
      <c r="P108" s="220">
        <f>O108*H108</f>
        <v>0</v>
      </c>
      <c r="Q108" s="220">
        <v>1.14E-3</v>
      </c>
      <c r="R108" s="220">
        <f>Q108*H108</f>
        <v>4.6739999999999997E-2</v>
      </c>
      <c r="S108" s="220">
        <v>0</v>
      </c>
      <c r="T108" s="221">
        <f>S108*H108</f>
        <v>0</v>
      </c>
      <c r="AR108" s="131" t="s">
        <v>281</v>
      </c>
      <c r="AT108" s="131" t="s">
        <v>195</v>
      </c>
      <c r="AU108" s="131" t="s">
        <v>84</v>
      </c>
      <c r="AY108" s="131" t="s">
        <v>193</v>
      </c>
      <c r="BE108" s="222">
        <f>IF(N108="základní",J108,0)</f>
        <v>0</v>
      </c>
      <c r="BF108" s="222">
        <f>IF(N108="snížená",J108,0)</f>
        <v>0</v>
      </c>
      <c r="BG108" s="222">
        <f>IF(N108="zákl. přenesená",J108,0)</f>
        <v>0</v>
      </c>
      <c r="BH108" s="222">
        <f>IF(N108="sníž. přenesená",J108,0)</f>
        <v>0</v>
      </c>
      <c r="BI108" s="222">
        <f>IF(N108="nulová",J108,0)</f>
        <v>0</v>
      </c>
      <c r="BJ108" s="131" t="s">
        <v>9</v>
      </c>
      <c r="BK108" s="222">
        <f>ROUND(I108*H108,3)</f>
        <v>0</v>
      </c>
      <c r="BL108" s="131" t="s">
        <v>281</v>
      </c>
      <c r="BM108" s="131" t="s">
        <v>1617</v>
      </c>
    </row>
    <row r="109" spans="1:65" s="147" customFormat="1" x14ac:dyDescent="0.3">
      <c r="A109" s="639"/>
      <c r="B109" s="640"/>
      <c r="C109" s="639"/>
      <c r="D109" s="770" t="s">
        <v>1579</v>
      </c>
      <c r="E109" s="639"/>
      <c r="F109" s="771" t="s">
        <v>1618</v>
      </c>
      <c r="G109" s="639"/>
      <c r="H109" s="639"/>
      <c r="I109" s="201"/>
      <c r="J109" s="201"/>
      <c r="K109" s="639"/>
      <c r="L109" s="144"/>
      <c r="M109" s="268"/>
      <c r="N109" s="145"/>
      <c r="O109" s="145"/>
      <c r="P109" s="145"/>
      <c r="Q109" s="145"/>
      <c r="R109" s="145"/>
      <c r="S109" s="145"/>
      <c r="T109" s="173"/>
      <c r="AT109" s="131" t="s">
        <v>1579</v>
      </c>
      <c r="AU109" s="131" t="s">
        <v>84</v>
      </c>
    </row>
    <row r="110" spans="1:65" s="226" customFormat="1" x14ac:dyDescent="0.3">
      <c r="A110" s="733"/>
      <c r="B110" s="734"/>
      <c r="C110" s="733"/>
      <c r="D110" s="773" t="s">
        <v>202</v>
      </c>
      <c r="E110" s="736" t="s">
        <v>3</v>
      </c>
      <c r="F110" s="774" t="s">
        <v>1619</v>
      </c>
      <c r="G110" s="733"/>
      <c r="H110" s="737">
        <v>41</v>
      </c>
      <c r="I110" s="269"/>
      <c r="J110" s="269"/>
      <c r="K110" s="733"/>
      <c r="L110" s="223"/>
      <c r="M110" s="270"/>
      <c r="N110" s="224"/>
      <c r="O110" s="224"/>
      <c r="P110" s="224"/>
      <c r="Q110" s="224"/>
      <c r="R110" s="224"/>
      <c r="S110" s="224"/>
      <c r="T110" s="225"/>
      <c r="AT110" s="227" t="s">
        <v>202</v>
      </c>
      <c r="AU110" s="227" t="s">
        <v>84</v>
      </c>
      <c r="AV110" s="226" t="s">
        <v>84</v>
      </c>
      <c r="AW110" s="226" t="s">
        <v>41</v>
      </c>
      <c r="AX110" s="226" t="s">
        <v>9</v>
      </c>
      <c r="AY110" s="227" t="s">
        <v>193</v>
      </c>
    </row>
    <row r="111" spans="1:65" s="147" customFormat="1" ht="22.5" customHeight="1" x14ac:dyDescent="0.3">
      <c r="A111" s="639"/>
      <c r="B111" s="640"/>
      <c r="C111" s="725" t="s">
        <v>247</v>
      </c>
      <c r="D111" s="725" t="s">
        <v>321</v>
      </c>
      <c r="E111" s="726" t="s">
        <v>1620</v>
      </c>
      <c r="F111" s="775" t="s">
        <v>1621</v>
      </c>
      <c r="G111" s="739" t="s">
        <v>1622</v>
      </c>
      <c r="H111" s="740">
        <v>63</v>
      </c>
      <c r="I111" s="271"/>
      <c r="J111" s="485">
        <f>ROUND(I111*H111,3)</f>
        <v>0</v>
      </c>
      <c r="K111" s="769" t="s">
        <v>1443</v>
      </c>
      <c r="L111" s="272"/>
      <c r="M111" s="273" t="s">
        <v>3</v>
      </c>
      <c r="N111" s="274" t="s">
        <v>48</v>
      </c>
      <c r="O111" s="145"/>
      <c r="P111" s="220">
        <f>O111*H111</f>
        <v>0</v>
      </c>
      <c r="Q111" s="220">
        <v>5.0000000000000001E-3</v>
      </c>
      <c r="R111" s="220">
        <f>Q111*H111</f>
        <v>0.315</v>
      </c>
      <c r="S111" s="220">
        <v>0</v>
      </c>
      <c r="T111" s="221">
        <f>S111*H111</f>
        <v>0</v>
      </c>
      <c r="AR111" s="131" t="s">
        <v>373</v>
      </c>
      <c r="AT111" s="131" t="s">
        <v>321</v>
      </c>
      <c r="AU111" s="131" t="s">
        <v>84</v>
      </c>
      <c r="AY111" s="131" t="s">
        <v>193</v>
      </c>
      <c r="BE111" s="222">
        <f>IF(N111="základní",J111,0)</f>
        <v>0</v>
      </c>
      <c r="BF111" s="222">
        <f>IF(N111="snížená",J111,0)</f>
        <v>0</v>
      </c>
      <c r="BG111" s="222">
        <f>IF(N111="zákl. přenesená",J111,0)</f>
        <v>0</v>
      </c>
      <c r="BH111" s="222">
        <f>IF(N111="sníž. přenesená",J111,0)</f>
        <v>0</v>
      </c>
      <c r="BI111" s="222">
        <f>IF(N111="nulová",J111,0)</f>
        <v>0</v>
      </c>
      <c r="BJ111" s="131" t="s">
        <v>9</v>
      </c>
      <c r="BK111" s="222">
        <f>ROUND(I111*H111,3)</f>
        <v>0</v>
      </c>
      <c r="BL111" s="131" t="s">
        <v>281</v>
      </c>
      <c r="BM111" s="131" t="s">
        <v>1623</v>
      </c>
    </row>
    <row r="112" spans="1:65" s="147" customFormat="1" x14ac:dyDescent="0.3">
      <c r="A112" s="639"/>
      <c r="B112" s="640"/>
      <c r="C112" s="639"/>
      <c r="D112" s="770" t="s">
        <v>1579</v>
      </c>
      <c r="E112" s="639"/>
      <c r="F112" s="771" t="s">
        <v>1621</v>
      </c>
      <c r="G112" s="639"/>
      <c r="H112" s="639"/>
      <c r="I112" s="201"/>
      <c r="J112" s="201"/>
      <c r="K112" s="639"/>
      <c r="L112" s="144"/>
      <c r="M112" s="268"/>
      <c r="N112" s="145"/>
      <c r="O112" s="145"/>
      <c r="P112" s="145"/>
      <c r="Q112" s="145"/>
      <c r="R112" s="145"/>
      <c r="S112" s="145"/>
      <c r="T112" s="173"/>
      <c r="AT112" s="131" t="s">
        <v>1579</v>
      </c>
      <c r="AU112" s="131" t="s">
        <v>84</v>
      </c>
    </row>
    <row r="113" spans="1:65" s="147" customFormat="1" ht="40.5" x14ac:dyDescent="0.3">
      <c r="A113" s="639"/>
      <c r="B113" s="640"/>
      <c r="C113" s="639"/>
      <c r="D113" s="770" t="s">
        <v>1581</v>
      </c>
      <c r="E113" s="639"/>
      <c r="F113" s="772" t="s">
        <v>1624</v>
      </c>
      <c r="G113" s="639"/>
      <c r="H113" s="639"/>
      <c r="I113" s="201"/>
      <c r="J113" s="201"/>
      <c r="K113" s="639"/>
      <c r="L113" s="144"/>
      <c r="M113" s="268"/>
      <c r="N113" s="145"/>
      <c r="O113" s="145"/>
      <c r="P113" s="145"/>
      <c r="Q113" s="145"/>
      <c r="R113" s="145"/>
      <c r="S113" s="145"/>
      <c r="T113" s="173"/>
      <c r="AT113" s="131" t="s">
        <v>1581</v>
      </c>
      <c r="AU113" s="131" t="s">
        <v>84</v>
      </c>
    </row>
    <row r="114" spans="1:65" s="226" customFormat="1" x14ac:dyDescent="0.3">
      <c r="A114" s="733"/>
      <c r="B114" s="734"/>
      <c r="C114" s="733"/>
      <c r="D114" s="773" t="s">
        <v>202</v>
      </c>
      <c r="E114" s="736" t="s">
        <v>3</v>
      </c>
      <c r="F114" s="774" t="s">
        <v>1625</v>
      </c>
      <c r="G114" s="733"/>
      <c r="H114" s="737">
        <v>63</v>
      </c>
      <c r="I114" s="269"/>
      <c r="J114" s="269"/>
      <c r="K114" s="733"/>
      <c r="L114" s="223"/>
      <c r="M114" s="270"/>
      <c r="N114" s="224"/>
      <c r="O114" s="224"/>
      <c r="P114" s="224"/>
      <c r="Q114" s="224"/>
      <c r="R114" s="224"/>
      <c r="S114" s="224"/>
      <c r="T114" s="225"/>
      <c r="AT114" s="227" t="s">
        <v>202</v>
      </c>
      <c r="AU114" s="227" t="s">
        <v>84</v>
      </c>
      <c r="AV114" s="226" t="s">
        <v>84</v>
      </c>
      <c r="AW114" s="226" t="s">
        <v>41</v>
      </c>
      <c r="AX114" s="226" t="s">
        <v>9</v>
      </c>
      <c r="AY114" s="227" t="s">
        <v>193</v>
      </c>
    </row>
    <row r="115" spans="1:65" s="147" customFormat="1" ht="22.5" customHeight="1" x14ac:dyDescent="0.3">
      <c r="A115" s="639"/>
      <c r="B115" s="640"/>
      <c r="C115" s="728" t="s">
        <v>27</v>
      </c>
      <c r="D115" s="728" t="s">
        <v>195</v>
      </c>
      <c r="E115" s="729" t="s">
        <v>1626</v>
      </c>
      <c r="F115" s="768" t="s">
        <v>1627</v>
      </c>
      <c r="G115" s="730" t="s">
        <v>239</v>
      </c>
      <c r="H115" s="731">
        <v>23</v>
      </c>
      <c r="I115" s="266"/>
      <c r="J115" s="484">
        <f>ROUND(I115*H115,3)</f>
        <v>0</v>
      </c>
      <c r="K115" s="768" t="s">
        <v>1587</v>
      </c>
      <c r="L115" s="144"/>
      <c r="M115" s="267" t="s">
        <v>3</v>
      </c>
      <c r="N115" s="153" t="s">
        <v>48</v>
      </c>
      <c r="O115" s="145"/>
      <c r="P115" s="220">
        <f>O115*H115</f>
        <v>0</v>
      </c>
      <c r="Q115" s="220">
        <v>0</v>
      </c>
      <c r="R115" s="220">
        <f>Q115*H115</f>
        <v>0</v>
      </c>
      <c r="S115" s="220">
        <v>0</v>
      </c>
      <c r="T115" s="221">
        <f>S115*H115</f>
        <v>0</v>
      </c>
      <c r="AR115" s="131" t="s">
        <v>281</v>
      </c>
      <c r="AT115" s="131" t="s">
        <v>195</v>
      </c>
      <c r="AU115" s="131" t="s">
        <v>84</v>
      </c>
      <c r="AY115" s="131" t="s">
        <v>193</v>
      </c>
      <c r="BE115" s="222">
        <f>IF(N115="základní",J115,0)</f>
        <v>0</v>
      </c>
      <c r="BF115" s="222">
        <f>IF(N115="snížená",J115,0)</f>
        <v>0</v>
      </c>
      <c r="BG115" s="222">
        <f>IF(N115="zákl. přenesená",J115,0)</f>
        <v>0</v>
      </c>
      <c r="BH115" s="222">
        <f>IF(N115="sníž. přenesená",J115,0)</f>
        <v>0</v>
      </c>
      <c r="BI115" s="222">
        <f>IF(N115="nulová",J115,0)</f>
        <v>0</v>
      </c>
      <c r="BJ115" s="131" t="s">
        <v>9</v>
      </c>
      <c r="BK115" s="222">
        <f>ROUND(I115*H115,3)</f>
        <v>0</v>
      </c>
      <c r="BL115" s="131" t="s">
        <v>281</v>
      </c>
      <c r="BM115" s="131" t="s">
        <v>1628</v>
      </c>
    </row>
    <row r="116" spans="1:65" s="147" customFormat="1" x14ac:dyDescent="0.3">
      <c r="A116" s="639"/>
      <c r="B116" s="640"/>
      <c r="C116" s="639"/>
      <c r="D116" s="770" t="s">
        <v>1579</v>
      </c>
      <c r="E116" s="639"/>
      <c r="F116" s="771" t="s">
        <v>1629</v>
      </c>
      <c r="G116" s="639"/>
      <c r="H116" s="639"/>
      <c r="I116" s="201"/>
      <c r="J116" s="201"/>
      <c r="K116" s="639"/>
      <c r="L116" s="144"/>
      <c r="M116" s="268"/>
      <c r="N116" s="145"/>
      <c r="O116" s="145"/>
      <c r="P116" s="145"/>
      <c r="Q116" s="145"/>
      <c r="R116" s="145"/>
      <c r="S116" s="145"/>
      <c r="T116" s="173"/>
      <c r="AT116" s="131" t="s">
        <v>1579</v>
      </c>
      <c r="AU116" s="131" t="s">
        <v>84</v>
      </c>
    </row>
    <row r="117" spans="1:65" s="226" customFormat="1" x14ac:dyDescent="0.3">
      <c r="A117" s="733"/>
      <c r="B117" s="734"/>
      <c r="C117" s="733"/>
      <c r="D117" s="773" t="s">
        <v>202</v>
      </c>
      <c r="E117" s="736" t="s">
        <v>3</v>
      </c>
      <c r="F117" s="774" t="s">
        <v>1630</v>
      </c>
      <c r="G117" s="733"/>
      <c r="H117" s="737">
        <v>23</v>
      </c>
      <c r="I117" s="269"/>
      <c r="J117" s="269"/>
      <c r="K117" s="733"/>
      <c r="L117" s="223"/>
      <c r="M117" s="270"/>
      <c r="N117" s="224"/>
      <c r="O117" s="224"/>
      <c r="P117" s="224"/>
      <c r="Q117" s="224"/>
      <c r="R117" s="224"/>
      <c r="S117" s="224"/>
      <c r="T117" s="225"/>
      <c r="AT117" s="227" t="s">
        <v>202</v>
      </c>
      <c r="AU117" s="227" t="s">
        <v>84</v>
      </c>
      <c r="AV117" s="226" t="s">
        <v>84</v>
      </c>
      <c r="AW117" s="226" t="s">
        <v>41</v>
      </c>
      <c r="AX117" s="226" t="s">
        <v>9</v>
      </c>
      <c r="AY117" s="227" t="s">
        <v>193</v>
      </c>
    </row>
    <row r="118" spans="1:65" s="147" customFormat="1" ht="22.5" customHeight="1" x14ac:dyDescent="0.3">
      <c r="A118" s="639"/>
      <c r="B118" s="640"/>
      <c r="C118" s="728" t="s">
        <v>257</v>
      </c>
      <c r="D118" s="728" t="s">
        <v>195</v>
      </c>
      <c r="E118" s="729" t="s">
        <v>1631</v>
      </c>
      <c r="F118" s="768" t="s">
        <v>1632</v>
      </c>
      <c r="G118" s="730" t="s">
        <v>239</v>
      </c>
      <c r="H118" s="731">
        <v>10</v>
      </c>
      <c r="I118" s="266"/>
      <c r="J118" s="484">
        <f>ROUND(I118*H118,3)</f>
        <v>0</v>
      </c>
      <c r="K118" s="769" t="s">
        <v>1443</v>
      </c>
      <c r="L118" s="144"/>
      <c r="M118" s="267" t="s">
        <v>3</v>
      </c>
      <c r="N118" s="153" t="s">
        <v>48</v>
      </c>
      <c r="O118" s="145"/>
      <c r="P118" s="220">
        <f>O118*H118</f>
        <v>0</v>
      </c>
      <c r="Q118" s="220">
        <v>0</v>
      </c>
      <c r="R118" s="220">
        <f>Q118*H118</f>
        <v>0</v>
      </c>
      <c r="S118" s="220">
        <v>0</v>
      </c>
      <c r="T118" s="221">
        <f>S118*H118</f>
        <v>0</v>
      </c>
      <c r="AR118" s="131" t="s">
        <v>281</v>
      </c>
      <c r="AT118" s="131" t="s">
        <v>195</v>
      </c>
      <c r="AU118" s="131" t="s">
        <v>84</v>
      </c>
      <c r="AY118" s="131" t="s">
        <v>193</v>
      </c>
      <c r="BE118" s="222">
        <f>IF(N118="základní",J118,0)</f>
        <v>0</v>
      </c>
      <c r="BF118" s="222">
        <f>IF(N118="snížená",J118,0)</f>
        <v>0</v>
      </c>
      <c r="BG118" s="222">
        <f>IF(N118="zákl. přenesená",J118,0)</f>
        <v>0</v>
      </c>
      <c r="BH118" s="222">
        <f>IF(N118="sníž. přenesená",J118,0)</f>
        <v>0</v>
      </c>
      <c r="BI118" s="222">
        <f>IF(N118="nulová",J118,0)</f>
        <v>0</v>
      </c>
      <c r="BJ118" s="131" t="s">
        <v>9</v>
      </c>
      <c r="BK118" s="222">
        <f>ROUND(I118*H118,3)</f>
        <v>0</v>
      </c>
      <c r="BL118" s="131" t="s">
        <v>281</v>
      </c>
      <c r="BM118" s="131" t="s">
        <v>1633</v>
      </c>
    </row>
    <row r="119" spans="1:65" s="226" customFormat="1" x14ac:dyDescent="0.3">
      <c r="A119" s="733"/>
      <c r="B119" s="734"/>
      <c r="C119" s="733"/>
      <c r="D119" s="773" t="s">
        <v>202</v>
      </c>
      <c r="E119" s="736" t="s">
        <v>3</v>
      </c>
      <c r="F119" s="774" t="s">
        <v>1634</v>
      </c>
      <c r="G119" s="733"/>
      <c r="H119" s="737">
        <v>10</v>
      </c>
      <c r="I119" s="269"/>
      <c r="J119" s="269"/>
      <c r="K119" s="733"/>
      <c r="L119" s="223"/>
      <c r="M119" s="270"/>
      <c r="N119" s="224"/>
      <c r="O119" s="224"/>
      <c r="P119" s="224"/>
      <c r="Q119" s="224"/>
      <c r="R119" s="224"/>
      <c r="S119" s="224"/>
      <c r="T119" s="225"/>
      <c r="AT119" s="227" t="s">
        <v>202</v>
      </c>
      <c r="AU119" s="227" t="s">
        <v>84</v>
      </c>
      <c r="AV119" s="226" t="s">
        <v>84</v>
      </c>
      <c r="AW119" s="226" t="s">
        <v>41</v>
      </c>
      <c r="AX119" s="226" t="s">
        <v>9</v>
      </c>
      <c r="AY119" s="227" t="s">
        <v>193</v>
      </c>
    </row>
    <row r="120" spans="1:65" s="147" customFormat="1" ht="22.5" customHeight="1" x14ac:dyDescent="0.3">
      <c r="A120" s="639"/>
      <c r="B120" s="640"/>
      <c r="C120" s="728" t="s">
        <v>261</v>
      </c>
      <c r="D120" s="728" t="s">
        <v>195</v>
      </c>
      <c r="E120" s="729" t="s">
        <v>1635</v>
      </c>
      <c r="F120" s="768" t="s">
        <v>1636</v>
      </c>
      <c r="G120" s="730" t="s">
        <v>239</v>
      </c>
      <c r="H120" s="731">
        <v>1</v>
      </c>
      <c r="I120" s="266"/>
      <c r="J120" s="484">
        <f>ROUND(I120*H120,3)</f>
        <v>0</v>
      </c>
      <c r="K120" s="768" t="s">
        <v>1587</v>
      </c>
      <c r="L120" s="144"/>
      <c r="M120" s="267" t="s">
        <v>3</v>
      </c>
      <c r="N120" s="153" t="s">
        <v>48</v>
      </c>
      <c r="O120" s="145"/>
      <c r="P120" s="220">
        <f>O120*H120</f>
        <v>0</v>
      </c>
      <c r="Q120" s="220">
        <v>0</v>
      </c>
      <c r="R120" s="220">
        <f>Q120*H120</f>
        <v>0</v>
      </c>
      <c r="S120" s="220">
        <v>0</v>
      </c>
      <c r="T120" s="221">
        <f>S120*H120</f>
        <v>0</v>
      </c>
      <c r="AR120" s="131" t="s">
        <v>281</v>
      </c>
      <c r="AT120" s="131" t="s">
        <v>195</v>
      </c>
      <c r="AU120" s="131" t="s">
        <v>84</v>
      </c>
      <c r="AY120" s="131" t="s">
        <v>193</v>
      </c>
      <c r="BE120" s="222">
        <f>IF(N120="základní",J120,0)</f>
        <v>0</v>
      </c>
      <c r="BF120" s="222">
        <f>IF(N120="snížená",J120,0)</f>
        <v>0</v>
      </c>
      <c r="BG120" s="222">
        <f>IF(N120="zákl. přenesená",J120,0)</f>
        <v>0</v>
      </c>
      <c r="BH120" s="222">
        <f>IF(N120="sníž. přenesená",J120,0)</f>
        <v>0</v>
      </c>
      <c r="BI120" s="222">
        <f>IF(N120="nulová",J120,0)</f>
        <v>0</v>
      </c>
      <c r="BJ120" s="131" t="s">
        <v>9</v>
      </c>
      <c r="BK120" s="222">
        <f>ROUND(I120*H120,3)</f>
        <v>0</v>
      </c>
      <c r="BL120" s="131" t="s">
        <v>281</v>
      </c>
      <c r="BM120" s="131" t="s">
        <v>1637</v>
      </c>
    </row>
    <row r="121" spans="1:65" s="147" customFormat="1" x14ac:dyDescent="0.3">
      <c r="A121" s="639"/>
      <c r="B121" s="640"/>
      <c r="C121" s="639"/>
      <c r="D121" s="770" t="s">
        <v>1579</v>
      </c>
      <c r="E121" s="639"/>
      <c r="F121" s="771" t="s">
        <v>1638</v>
      </c>
      <c r="G121" s="639"/>
      <c r="H121" s="639"/>
      <c r="I121" s="201"/>
      <c r="J121" s="201"/>
      <c r="K121" s="639"/>
      <c r="L121" s="144"/>
      <c r="M121" s="268"/>
      <c r="N121" s="145"/>
      <c r="O121" s="145"/>
      <c r="P121" s="145"/>
      <c r="Q121" s="145"/>
      <c r="R121" s="145"/>
      <c r="S121" s="145"/>
      <c r="T121" s="173"/>
      <c r="AT121" s="131" t="s">
        <v>1579</v>
      </c>
      <c r="AU121" s="131" t="s">
        <v>84</v>
      </c>
    </row>
    <row r="122" spans="1:65" s="226" customFormat="1" x14ac:dyDescent="0.3">
      <c r="A122" s="733"/>
      <c r="B122" s="734"/>
      <c r="C122" s="733"/>
      <c r="D122" s="773" t="s">
        <v>202</v>
      </c>
      <c r="E122" s="736" t="s">
        <v>3</v>
      </c>
      <c r="F122" s="774" t="s">
        <v>1639</v>
      </c>
      <c r="G122" s="733"/>
      <c r="H122" s="737">
        <v>1</v>
      </c>
      <c r="I122" s="269"/>
      <c r="J122" s="269"/>
      <c r="K122" s="733"/>
      <c r="L122" s="223"/>
      <c r="M122" s="270"/>
      <c r="N122" s="224"/>
      <c r="O122" s="224"/>
      <c r="P122" s="224"/>
      <c r="Q122" s="224"/>
      <c r="R122" s="224"/>
      <c r="S122" s="224"/>
      <c r="T122" s="225"/>
      <c r="AT122" s="227" t="s">
        <v>202</v>
      </c>
      <c r="AU122" s="227" t="s">
        <v>84</v>
      </c>
      <c r="AV122" s="226" t="s">
        <v>84</v>
      </c>
      <c r="AW122" s="226" t="s">
        <v>41</v>
      </c>
      <c r="AX122" s="226" t="s">
        <v>9</v>
      </c>
      <c r="AY122" s="227" t="s">
        <v>193</v>
      </c>
    </row>
    <row r="123" spans="1:65" s="147" customFormat="1" ht="22.5" customHeight="1" x14ac:dyDescent="0.3">
      <c r="A123" s="639"/>
      <c r="B123" s="640"/>
      <c r="C123" s="725" t="s">
        <v>266</v>
      </c>
      <c r="D123" s="725" t="s">
        <v>321</v>
      </c>
      <c r="E123" s="726" t="s">
        <v>1640</v>
      </c>
      <c r="F123" s="775" t="s">
        <v>1641</v>
      </c>
      <c r="G123" s="739" t="s">
        <v>239</v>
      </c>
      <c r="H123" s="740">
        <v>2</v>
      </c>
      <c r="I123" s="271"/>
      <c r="J123" s="485">
        <f>ROUND(I123*H123,3)</f>
        <v>0</v>
      </c>
      <c r="K123" s="775" t="s">
        <v>1587</v>
      </c>
      <c r="L123" s="272"/>
      <c r="M123" s="273" t="s">
        <v>3</v>
      </c>
      <c r="N123" s="274" t="s">
        <v>48</v>
      </c>
      <c r="O123" s="145"/>
      <c r="P123" s="220">
        <f>O123*H123</f>
        <v>0</v>
      </c>
      <c r="Q123" s="220">
        <v>3.8000000000000002E-4</v>
      </c>
      <c r="R123" s="220">
        <f>Q123*H123</f>
        <v>7.6000000000000004E-4</v>
      </c>
      <c r="S123" s="220">
        <v>0</v>
      </c>
      <c r="T123" s="221">
        <f>S123*H123</f>
        <v>0</v>
      </c>
      <c r="AR123" s="131" t="s">
        <v>373</v>
      </c>
      <c r="AT123" s="131" t="s">
        <v>321</v>
      </c>
      <c r="AU123" s="131" t="s">
        <v>84</v>
      </c>
      <c r="AY123" s="131" t="s">
        <v>193</v>
      </c>
      <c r="BE123" s="222">
        <f>IF(N123="základní",J123,0)</f>
        <v>0</v>
      </c>
      <c r="BF123" s="222">
        <f>IF(N123="snížená",J123,0)</f>
        <v>0</v>
      </c>
      <c r="BG123" s="222">
        <f>IF(N123="zákl. přenesená",J123,0)</f>
        <v>0</v>
      </c>
      <c r="BH123" s="222">
        <f>IF(N123="sníž. přenesená",J123,0)</f>
        <v>0</v>
      </c>
      <c r="BI123" s="222">
        <f>IF(N123="nulová",J123,0)</f>
        <v>0</v>
      </c>
      <c r="BJ123" s="131" t="s">
        <v>9</v>
      </c>
      <c r="BK123" s="222">
        <f>ROUND(I123*H123,3)</f>
        <v>0</v>
      </c>
      <c r="BL123" s="131" t="s">
        <v>281</v>
      </c>
      <c r="BM123" s="131" t="s">
        <v>1642</v>
      </c>
    </row>
    <row r="124" spans="1:65" s="147" customFormat="1" x14ac:dyDescent="0.3">
      <c r="A124" s="639"/>
      <c r="B124" s="640"/>
      <c r="C124" s="639"/>
      <c r="D124" s="770" t="s">
        <v>1579</v>
      </c>
      <c r="E124" s="639"/>
      <c r="F124" s="771" t="s">
        <v>1643</v>
      </c>
      <c r="G124" s="639"/>
      <c r="H124" s="639"/>
      <c r="I124" s="201"/>
      <c r="J124" s="201"/>
      <c r="K124" s="639"/>
      <c r="L124" s="144"/>
      <c r="M124" s="268"/>
      <c r="N124" s="145"/>
      <c r="O124" s="145"/>
      <c r="P124" s="145"/>
      <c r="Q124" s="145"/>
      <c r="R124" s="145"/>
      <c r="S124" s="145"/>
      <c r="T124" s="173"/>
      <c r="AT124" s="131" t="s">
        <v>1579</v>
      </c>
      <c r="AU124" s="131" t="s">
        <v>84</v>
      </c>
    </row>
    <row r="125" spans="1:65" s="147" customFormat="1" ht="40.5" x14ac:dyDescent="0.3">
      <c r="A125" s="639"/>
      <c r="B125" s="640"/>
      <c r="C125" s="639"/>
      <c r="D125" s="770" t="s">
        <v>1581</v>
      </c>
      <c r="E125" s="639"/>
      <c r="F125" s="772" t="s">
        <v>1644</v>
      </c>
      <c r="G125" s="639"/>
      <c r="H125" s="639"/>
      <c r="I125" s="201"/>
      <c r="J125" s="201"/>
      <c r="K125" s="639"/>
      <c r="L125" s="144"/>
      <c r="M125" s="268"/>
      <c r="N125" s="145"/>
      <c r="O125" s="145"/>
      <c r="P125" s="145"/>
      <c r="Q125" s="145"/>
      <c r="R125" s="145"/>
      <c r="S125" s="145"/>
      <c r="T125" s="173"/>
      <c r="AT125" s="131" t="s">
        <v>1581</v>
      </c>
      <c r="AU125" s="131" t="s">
        <v>84</v>
      </c>
    </row>
    <row r="126" spans="1:65" s="226" customFormat="1" x14ac:dyDescent="0.3">
      <c r="A126" s="733"/>
      <c r="B126" s="734"/>
      <c r="C126" s="733"/>
      <c r="D126" s="773" t="s">
        <v>202</v>
      </c>
      <c r="E126" s="736" t="s">
        <v>3</v>
      </c>
      <c r="F126" s="774" t="s">
        <v>1645</v>
      </c>
      <c r="G126" s="733"/>
      <c r="H126" s="737">
        <v>2</v>
      </c>
      <c r="I126" s="269"/>
      <c r="J126" s="269"/>
      <c r="K126" s="733"/>
      <c r="L126" s="223"/>
      <c r="M126" s="270"/>
      <c r="N126" s="224"/>
      <c r="O126" s="224"/>
      <c r="P126" s="224"/>
      <c r="Q126" s="224"/>
      <c r="R126" s="224"/>
      <c r="S126" s="224"/>
      <c r="T126" s="225"/>
      <c r="AT126" s="227" t="s">
        <v>202</v>
      </c>
      <c r="AU126" s="227" t="s">
        <v>84</v>
      </c>
      <c r="AV126" s="226" t="s">
        <v>84</v>
      </c>
      <c r="AW126" s="226" t="s">
        <v>41</v>
      </c>
      <c r="AX126" s="226" t="s">
        <v>9</v>
      </c>
      <c r="AY126" s="227" t="s">
        <v>193</v>
      </c>
    </row>
    <row r="127" spans="1:65" s="147" customFormat="1" ht="22.5" customHeight="1" x14ac:dyDescent="0.3">
      <c r="A127" s="639"/>
      <c r="B127" s="640"/>
      <c r="C127" s="728" t="s">
        <v>271</v>
      </c>
      <c r="D127" s="728" t="s">
        <v>195</v>
      </c>
      <c r="E127" s="729" t="s">
        <v>1646</v>
      </c>
      <c r="F127" s="768" t="s">
        <v>1647</v>
      </c>
      <c r="G127" s="730" t="s">
        <v>239</v>
      </c>
      <c r="H127" s="731">
        <v>2</v>
      </c>
      <c r="I127" s="266"/>
      <c r="J127" s="484">
        <f>ROUND(I127*H127,3)</f>
        <v>0</v>
      </c>
      <c r="K127" s="768" t="s">
        <v>1648</v>
      </c>
      <c r="L127" s="144"/>
      <c r="M127" s="267" t="s">
        <v>3</v>
      </c>
      <c r="N127" s="153" t="s">
        <v>48</v>
      </c>
      <c r="O127" s="145"/>
      <c r="P127" s="220">
        <f>O127*H127</f>
        <v>0</v>
      </c>
      <c r="Q127" s="220">
        <v>2.9E-4</v>
      </c>
      <c r="R127" s="220">
        <f>Q127*H127</f>
        <v>5.8E-4</v>
      </c>
      <c r="S127" s="220">
        <v>0</v>
      </c>
      <c r="T127" s="221">
        <f>S127*H127</f>
        <v>0</v>
      </c>
      <c r="AR127" s="131" t="s">
        <v>281</v>
      </c>
      <c r="AT127" s="131" t="s">
        <v>195</v>
      </c>
      <c r="AU127" s="131" t="s">
        <v>84</v>
      </c>
      <c r="AY127" s="131" t="s">
        <v>193</v>
      </c>
      <c r="BE127" s="222">
        <f>IF(N127="základní",J127,0)</f>
        <v>0</v>
      </c>
      <c r="BF127" s="222">
        <f>IF(N127="snížená",J127,0)</f>
        <v>0</v>
      </c>
      <c r="BG127" s="222">
        <f>IF(N127="zákl. přenesená",J127,0)</f>
        <v>0</v>
      </c>
      <c r="BH127" s="222">
        <f>IF(N127="sníž. přenesená",J127,0)</f>
        <v>0</v>
      </c>
      <c r="BI127" s="222">
        <f>IF(N127="nulová",J127,0)</f>
        <v>0</v>
      </c>
      <c r="BJ127" s="131" t="s">
        <v>9</v>
      </c>
      <c r="BK127" s="222">
        <f>ROUND(I127*H127,3)</f>
        <v>0</v>
      </c>
      <c r="BL127" s="131" t="s">
        <v>281</v>
      </c>
      <c r="BM127" s="131" t="s">
        <v>1649</v>
      </c>
    </row>
    <row r="128" spans="1:65" s="147" customFormat="1" x14ac:dyDescent="0.3">
      <c r="A128" s="639"/>
      <c r="B128" s="640"/>
      <c r="C128" s="639"/>
      <c r="D128" s="770" t="s">
        <v>1579</v>
      </c>
      <c r="E128" s="639"/>
      <c r="F128" s="771" t="s">
        <v>1650</v>
      </c>
      <c r="G128" s="639"/>
      <c r="H128" s="639"/>
      <c r="I128" s="201"/>
      <c r="J128" s="201"/>
      <c r="K128" s="639"/>
      <c r="L128" s="144"/>
      <c r="M128" s="268"/>
      <c r="N128" s="145"/>
      <c r="O128" s="145"/>
      <c r="P128" s="145"/>
      <c r="Q128" s="145"/>
      <c r="R128" s="145"/>
      <c r="S128" s="145"/>
      <c r="T128" s="173"/>
      <c r="AT128" s="131" t="s">
        <v>1579</v>
      </c>
      <c r="AU128" s="131" t="s">
        <v>84</v>
      </c>
    </row>
    <row r="129" spans="1:65" s="226" customFormat="1" x14ac:dyDescent="0.3">
      <c r="A129" s="733"/>
      <c r="B129" s="734"/>
      <c r="C129" s="733"/>
      <c r="D129" s="773" t="s">
        <v>202</v>
      </c>
      <c r="E129" s="736" t="s">
        <v>3</v>
      </c>
      <c r="F129" s="774" t="s">
        <v>1651</v>
      </c>
      <c r="G129" s="733"/>
      <c r="H129" s="737">
        <v>2</v>
      </c>
      <c r="I129" s="269"/>
      <c r="J129" s="269"/>
      <c r="K129" s="733"/>
      <c r="L129" s="223"/>
      <c r="M129" s="270"/>
      <c r="N129" s="224"/>
      <c r="O129" s="224"/>
      <c r="P129" s="224"/>
      <c r="Q129" s="224"/>
      <c r="R129" s="224"/>
      <c r="S129" s="224"/>
      <c r="T129" s="225"/>
      <c r="AT129" s="227" t="s">
        <v>202</v>
      </c>
      <c r="AU129" s="227" t="s">
        <v>84</v>
      </c>
      <c r="AV129" s="226" t="s">
        <v>84</v>
      </c>
      <c r="AW129" s="226" t="s">
        <v>41</v>
      </c>
      <c r="AX129" s="226" t="s">
        <v>9</v>
      </c>
      <c r="AY129" s="227" t="s">
        <v>193</v>
      </c>
    </row>
    <row r="130" spans="1:65" s="147" customFormat="1" ht="22.5" customHeight="1" x14ac:dyDescent="0.3">
      <c r="A130" s="639"/>
      <c r="B130" s="640"/>
      <c r="C130" s="728" t="s">
        <v>10</v>
      </c>
      <c r="D130" s="728" t="s">
        <v>195</v>
      </c>
      <c r="E130" s="729" t="s">
        <v>1652</v>
      </c>
      <c r="F130" s="768" t="s">
        <v>1653</v>
      </c>
      <c r="G130" s="730" t="s">
        <v>239</v>
      </c>
      <c r="H130" s="731">
        <v>2</v>
      </c>
      <c r="I130" s="266"/>
      <c r="J130" s="484">
        <f>ROUND(I130*H130,3)</f>
        <v>0</v>
      </c>
      <c r="K130" s="768" t="s">
        <v>1648</v>
      </c>
      <c r="L130" s="144"/>
      <c r="M130" s="267" t="s">
        <v>3</v>
      </c>
      <c r="N130" s="153" t="s">
        <v>48</v>
      </c>
      <c r="O130" s="145"/>
      <c r="P130" s="220">
        <f>O130*H130</f>
        <v>0</v>
      </c>
      <c r="Q130" s="220">
        <v>9.0000000000000006E-5</v>
      </c>
      <c r="R130" s="220">
        <f>Q130*H130</f>
        <v>1.8000000000000001E-4</v>
      </c>
      <c r="S130" s="220">
        <v>0</v>
      </c>
      <c r="T130" s="221">
        <f>S130*H130</f>
        <v>0</v>
      </c>
      <c r="AR130" s="131" t="s">
        <v>281</v>
      </c>
      <c r="AT130" s="131" t="s">
        <v>195</v>
      </c>
      <c r="AU130" s="131" t="s">
        <v>84</v>
      </c>
      <c r="AY130" s="131" t="s">
        <v>193</v>
      </c>
      <c r="BE130" s="222">
        <f>IF(N130="základní",J130,0)</f>
        <v>0</v>
      </c>
      <c r="BF130" s="222">
        <f>IF(N130="snížená",J130,0)</f>
        <v>0</v>
      </c>
      <c r="BG130" s="222">
        <f>IF(N130="zákl. přenesená",J130,0)</f>
        <v>0</v>
      </c>
      <c r="BH130" s="222">
        <f>IF(N130="sníž. přenesená",J130,0)</f>
        <v>0</v>
      </c>
      <c r="BI130" s="222">
        <f>IF(N130="nulová",J130,0)</f>
        <v>0</v>
      </c>
      <c r="BJ130" s="131" t="s">
        <v>9</v>
      </c>
      <c r="BK130" s="222">
        <f>ROUND(I130*H130,3)</f>
        <v>0</v>
      </c>
      <c r="BL130" s="131" t="s">
        <v>281</v>
      </c>
      <c r="BM130" s="131" t="s">
        <v>1654</v>
      </c>
    </row>
    <row r="131" spans="1:65" s="147" customFormat="1" x14ac:dyDescent="0.3">
      <c r="A131" s="639"/>
      <c r="B131" s="640"/>
      <c r="C131" s="639"/>
      <c r="D131" s="770" t="s">
        <v>1579</v>
      </c>
      <c r="E131" s="639"/>
      <c r="F131" s="771" t="s">
        <v>1655</v>
      </c>
      <c r="G131" s="639"/>
      <c r="H131" s="639"/>
      <c r="I131" s="201"/>
      <c r="J131" s="201"/>
      <c r="K131" s="639"/>
      <c r="L131" s="144"/>
      <c r="M131" s="268"/>
      <c r="N131" s="145"/>
      <c r="O131" s="145"/>
      <c r="P131" s="145"/>
      <c r="Q131" s="145"/>
      <c r="R131" s="145"/>
      <c r="S131" s="145"/>
      <c r="T131" s="173"/>
      <c r="AT131" s="131" t="s">
        <v>1579</v>
      </c>
      <c r="AU131" s="131" t="s">
        <v>84</v>
      </c>
    </row>
    <row r="132" spans="1:65" s="226" customFormat="1" x14ac:dyDescent="0.3">
      <c r="A132" s="733"/>
      <c r="B132" s="734"/>
      <c r="C132" s="733"/>
      <c r="D132" s="773" t="s">
        <v>202</v>
      </c>
      <c r="E132" s="736" t="s">
        <v>3</v>
      </c>
      <c r="F132" s="774" t="s">
        <v>1656</v>
      </c>
      <c r="G132" s="733"/>
      <c r="H132" s="737">
        <v>2</v>
      </c>
      <c r="I132" s="269"/>
      <c r="J132" s="269"/>
      <c r="K132" s="733"/>
      <c r="L132" s="223"/>
      <c r="M132" s="270"/>
      <c r="N132" s="224"/>
      <c r="O132" s="224"/>
      <c r="P132" s="224"/>
      <c r="Q132" s="224"/>
      <c r="R132" s="224"/>
      <c r="S132" s="224"/>
      <c r="T132" s="225"/>
      <c r="AT132" s="227" t="s">
        <v>202</v>
      </c>
      <c r="AU132" s="227" t="s">
        <v>84</v>
      </c>
      <c r="AV132" s="226" t="s">
        <v>84</v>
      </c>
      <c r="AW132" s="226" t="s">
        <v>41</v>
      </c>
      <c r="AX132" s="226" t="s">
        <v>9</v>
      </c>
      <c r="AY132" s="227" t="s">
        <v>193</v>
      </c>
    </row>
    <row r="133" spans="1:65" s="147" customFormat="1" ht="22.5" customHeight="1" x14ac:dyDescent="0.3">
      <c r="A133" s="639"/>
      <c r="B133" s="640"/>
      <c r="C133" s="728" t="s">
        <v>281</v>
      </c>
      <c r="D133" s="728" t="s">
        <v>195</v>
      </c>
      <c r="E133" s="729" t="s">
        <v>1657</v>
      </c>
      <c r="F133" s="768" t="s">
        <v>1658</v>
      </c>
      <c r="G133" s="730" t="s">
        <v>239</v>
      </c>
      <c r="H133" s="731">
        <v>10</v>
      </c>
      <c r="I133" s="266"/>
      <c r="J133" s="484">
        <f>ROUND(I133*H133,3)</f>
        <v>0</v>
      </c>
      <c r="K133" s="769" t="s">
        <v>1443</v>
      </c>
      <c r="L133" s="144"/>
      <c r="M133" s="267" t="s">
        <v>3</v>
      </c>
      <c r="N133" s="153" t="s">
        <v>50</v>
      </c>
      <c r="O133" s="145"/>
      <c r="P133" s="220">
        <f>O133*H133</f>
        <v>0</v>
      </c>
      <c r="Q133" s="220">
        <v>1.9000000000000001E-4</v>
      </c>
      <c r="R133" s="220">
        <f>Q133*H133</f>
        <v>1.9000000000000002E-3</v>
      </c>
      <c r="S133" s="220">
        <v>0</v>
      </c>
      <c r="T133" s="221">
        <f>S133*H133</f>
        <v>0</v>
      </c>
      <c r="AR133" s="131" t="s">
        <v>281</v>
      </c>
      <c r="AT133" s="131" t="s">
        <v>195</v>
      </c>
      <c r="AU133" s="131" t="s">
        <v>84</v>
      </c>
      <c r="AY133" s="131" t="s">
        <v>193</v>
      </c>
      <c r="BE133" s="222">
        <f>IF(N133="základní",J133,0)</f>
        <v>0</v>
      </c>
      <c r="BF133" s="222">
        <f>IF(N133="snížená",J133,0)</f>
        <v>0</v>
      </c>
      <c r="BG133" s="222">
        <f>IF(N133="zákl. přenesená",J133,0)</f>
        <v>0</v>
      </c>
      <c r="BH133" s="222">
        <f>IF(N133="sníž. přenesená",J133,0)</f>
        <v>0</v>
      </c>
      <c r="BI133" s="222">
        <f>IF(N133="nulová",J133,0)</f>
        <v>0</v>
      </c>
      <c r="BJ133" s="131" t="s">
        <v>200</v>
      </c>
      <c r="BK133" s="222">
        <f>ROUND(I133*H133,3)</f>
        <v>0</v>
      </c>
      <c r="BL133" s="131" t="s">
        <v>281</v>
      </c>
      <c r="BM133" s="131" t="s">
        <v>1659</v>
      </c>
    </row>
    <row r="134" spans="1:65" s="147" customFormat="1" ht="27" x14ac:dyDescent="0.3">
      <c r="A134" s="639"/>
      <c r="B134" s="640"/>
      <c r="C134" s="639"/>
      <c r="D134" s="770" t="s">
        <v>1579</v>
      </c>
      <c r="E134" s="639"/>
      <c r="F134" s="771" t="s">
        <v>1660</v>
      </c>
      <c r="G134" s="639"/>
      <c r="H134" s="639"/>
      <c r="I134" s="201"/>
      <c r="J134" s="201"/>
      <c r="K134" s="639"/>
      <c r="L134" s="144"/>
      <c r="M134" s="268"/>
      <c r="N134" s="145"/>
      <c r="O134" s="145"/>
      <c r="P134" s="145"/>
      <c r="Q134" s="145"/>
      <c r="R134" s="145"/>
      <c r="S134" s="145"/>
      <c r="T134" s="173"/>
      <c r="AT134" s="131" t="s">
        <v>1579</v>
      </c>
      <c r="AU134" s="131" t="s">
        <v>84</v>
      </c>
    </row>
    <row r="135" spans="1:65" s="147" customFormat="1" ht="40.5" x14ac:dyDescent="0.3">
      <c r="A135" s="639"/>
      <c r="B135" s="640"/>
      <c r="C135" s="639"/>
      <c r="D135" s="770" t="s">
        <v>1581</v>
      </c>
      <c r="E135" s="639"/>
      <c r="F135" s="772" t="s">
        <v>1661</v>
      </c>
      <c r="G135" s="639"/>
      <c r="H135" s="639"/>
      <c r="I135" s="201"/>
      <c r="J135" s="201"/>
      <c r="K135" s="639"/>
      <c r="L135" s="144"/>
      <c r="M135" s="268"/>
      <c r="N135" s="145"/>
      <c r="O135" s="145"/>
      <c r="P135" s="145"/>
      <c r="Q135" s="145"/>
      <c r="R135" s="145"/>
      <c r="S135" s="145"/>
      <c r="T135" s="173"/>
      <c r="AT135" s="131" t="s">
        <v>1581</v>
      </c>
      <c r="AU135" s="131" t="s">
        <v>84</v>
      </c>
    </row>
    <row r="136" spans="1:65" s="226" customFormat="1" x14ac:dyDescent="0.3">
      <c r="A136" s="733"/>
      <c r="B136" s="734"/>
      <c r="C136" s="733"/>
      <c r="D136" s="773" t="s">
        <v>202</v>
      </c>
      <c r="E136" s="736" t="s">
        <v>3</v>
      </c>
      <c r="F136" s="774" t="s">
        <v>1662</v>
      </c>
      <c r="G136" s="733"/>
      <c r="H136" s="737">
        <v>10</v>
      </c>
      <c r="I136" s="269"/>
      <c r="J136" s="269"/>
      <c r="K136" s="733"/>
      <c r="L136" s="223"/>
      <c r="M136" s="270"/>
      <c r="N136" s="224"/>
      <c r="O136" s="224"/>
      <c r="P136" s="224"/>
      <c r="Q136" s="224"/>
      <c r="R136" s="224"/>
      <c r="S136" s="224"/>
      <c r="T136" s="225"/>
      <c r="AT136" s="227" t="s">
        <v>202</v>
      </c>
      <c r="AU136" s="227" t="s">
        <v>84</v>
      </c>
      <c r="AV136" s="226" t="s">
        <v>84</v>
      </c>
      <c r="AW136" s="226" t="s">
        <v>41</v>
      </c>
      <c r="AX136" s="226" t="s">
        <v>9</v>
      </c>
      <c r="AY136" s="227" t="s">
        <v>193</v>
      </c>
    </row>
    <row r="137" spans="1:65" s="147" customFormat="1" ht="22.5" customHeight="1" x14ac:dyDescent="0.3">
      <c r="A137" s="639"/>
      <c r="B137" s="640"/>
      <c r="C137" s="728" t="s">
        <v>285</v>
      </c>
      <c r="D137" s="728" t="s">
        <v>195</v>
      </c>
      <c r="E137" s="729" t="s">
        <v>1663</v>
      </c>
      <c r="F137" s="768" t="s">
        <v>1664</v>
      </c>
      <c r="G137" s="730" t="s">
        <v>239</v>
      </c>
      <c r="H137" s="731">
        <v>1</v>
      </c>
      <c r="I137" s="266"/>
      <c r="J137" s="484">
        <f>ROUND(I137*H137,3)</f>
        <v>0</v>
      </c>
      <c r="K137" s="769" t="s">
        <v>1443</v>
      </c>
      <c r="L137" s="144"/>
      <c r="M137" s="267" t="s">
        <v>3</v>
      </c>
      <c r="N137" s="153" t="s">
        <v>50</v>
      </c>
      <c r="O137" s="145"/>
      <c r="P137" s="220">
        <f>O137*H137</f>
        <v>0</v>
      </c>
      <c r="Q137" s="220">
        <v>2.7999999999999998E-4</v>
      </c>
      <c r="R137" s="220">
        <f>Q137*H137</f>
        <v>2.7999999999999998E-4</v>
      </c>
      <c r="S137" s="220">
        <v>0</v>
      </c>
      <c r="T137" s="221">
        <f>S137*H137</f>
        <v>0</v>
      </c>
      <c r="AR137" s="131" t="s">
        <v>281</v>
      </c>
      <c r="AT137" s="131" t="s">
        <v>195</v>
      </c>
      <c r="AU137" s="131" t="s">
        <v>84</v>
      </c>
      <c r="AY137" s="131" t="s">
        <v>193</v>
      </c>
      <c r="BE137" s="222">
        <f>IF(N137="základní",J137,0)</f>
        <v>0</v>
      </c>
      <c r="BF137" s="222">
        <f>IF(N137="snížená",J137,0)</f>
        <v>0</v>
      </c>
      <c r="BG137" s="222">
        <f>IF(N137="zákl. přenesená",J137,0)</f>
        <v>0</v>
      </c>
      <c r="BH137" s="222">
        <f>IF(N137="sníž. přenesená",J137,0)</f>
        <v>0</v>
      </c>
      <c r="BI137" s="222">
        <f>IF(N137="nulová",J137,0)</f>
        <v>0</v>
      </c>
      <c r="BJ137" s="131" t="s">
        <v>200</v>
      </c>
      <c r="BK137" s="222">
        <f>ROUND(I137*H137,3)</f>
        <v>0</v>
      </c>
      <c r="BL137" s="131" t="s">
        <v>281</v>
      </c>
      <c r="BM137" s="131" t="s">
        <v>1665</v>
      </c>
    </row>
    <row r="138" spans="1:65" s="226" customFormat="1" x14ac:dyDescent="0.3">
      <c r="A138" s="733"/>
      <c r="B138" s="734"/>
      <c r="C138" s="733"/>
      <c r="D138" s="773" t="s">
        <v>202</v>
      </c>
      <c r="E138" s="736" t="s">
        <v>3</v>
      </c>
      <c r="F138" s="774" t="s">
        <v>1666</v>
      </c>
      <c r="G138" s="733"/>
      <c r="H138" s="737">
        <v>1</v>
      </c>
      <c r="I138" s="269"/>
      <c r="J138" s="269"/>
      <c r="K138" s="733"/>
      <c r="L138" s="223"/>
      <c r="M138" s="270"/>
      <c r="N138" s="224"/>
      <c r="O138" s="224"/>
      <c r="P138" s="224"/>
      <c r="Q138" s="224"/>
      <c r="R138" s="224"/>
      <c r="S138" s="224"/>
      <c r="T138" s="225"/>
      <c r="AT138" s="227" t="s">
        <v>202</v>
      </c>
      <c r="AU138" s="227" t="s">
        <v>84</v>
      </c>
      <c r="AV138" s="226" t="s">
        <v>84</v>
      </c>
      <c r="AW138" s="226" t="s">
        <v>41</v>
      </c>
      <c r="AX138" s="226" t="s">
        <v>9</v>
      </c>
      <c r="AY138" s="227" t="s">
        <v>193</v>
      </c>
    </row>
    <row r="139" spans="1:65" s="147" customFormat="1" ht="22.5" customHeight="1" x14ac:dyDescent="0.3">
      <c r="A139" s="639"/>
      <c r="B139" s="640"/>
      <c r="C139" s="728" t="s">
        <v>293</v>
      </c>
      <c r="D139" s="728" t="s">
        <v>195</v>
      </c>
      <c r="E139" s="729" t="s">
        <v>1667</v>
      </c>
      <c r="F139" s="768" t="s">
        <v>1668</v>
      </c>
      <c r="G139" s="730" t="s">
        <v>239</v>
      </c>
      <c r="H139" s="731">
        <v>10</v>
      </c>
      <c r="I139" s="266"/>
      <c r="J139" s="484">
        <f>ROUND(I139*H139,3)</f>
        <v>0</v>
      </c>
      <c r="K139" s="769" t="s">
        <v>1443</v>
      </c>
      <c r="L139" s="144"/>
      <c r="M139" s="267" t="s">
        <v>3</v>
      </c>
      <c r="N139" s="153" t="s">
        <v>50</v>
      </c>
      <c r="O139" s="145"/>
      <c r="P139" s="220">
        <f>O139*H139</f>
        <v>0</v>
      </c>
      <c r="Q139" s="220">
        <v>2.7999999999999998E-4</v>
      </c>
      <c r="R139" s="220">
        <f>Q139*H139</f>
        <v>2.7999999999999995E-3</v>
      </c>
      <c r="S139" s="220">
        <v>0</v>
      </c>
      <c r="T139" s="221">
        <f>S139*H139</f>
        <v>0</v>
      </c>
      <c r="AR139" s="131" t="s">
        <v>281</v>
      </c>
      <c r="AT139" s="131" t="s">
        <v>195</v>
      </c>
      <c r="AU139" s="131" t="s">
        <v>84</v>
      </c>
      <c r="AY139" s="131" t="s">
        <v>193</v>
      </c>
      <c r="BE139" s="222">
        <f>IF(N139="základní",J139,0)</f>
        <v>0</v>
      </c>
      <c r="BF139" s="222">
        <f>IF(N139="snížená",J139,0)</f>
        <v>0</v>
      </c>
      <c r="BG139" s="222">
        <f>IF(N139="zákl. přenesená",J139,0)</f>
        <v>0</v>
      </c>
      <c r="BH139" s="222">
        <f>IF(N139="sníž. přenesená",J139,0)</f>
        <v>0</v>
      </c>
      <c r="BI139" s="222">
        <f>IF(N139="nulová",J139,0)</f>
        <v>0</v>
      </c>
      <c r="BJ139" s="131" t="s">
        <v>200</v>
      </c>
      <c r="BK139" s="222">
        <f>ROUND(I139*H139,3)</f>
        <v>0</v>
      </c>
      <c r="BL139" s="131" t="s">
        <v>281</v>
      </c>
      <c r="BM139" s="131" t="s">
        <v>1669</v>
      </c>
    </row>
    <row r="140" spans="1:65" s="226" customFormat="1" x14ac:dyDescent="0.3">
      <c r="A140" s="733"/>
      <c r="B140" s="734"/>
      <c r="C140" s="733"/>
      <c r="D140" s="773" t="s">
        <v>202</v>
      </c>
      <c r="E140" s="736" t="s">
        <v>3</v>
      </c>
      <c r="F140" s="774" t="s">
        <v>1662</v>
      </c>
      <c r="G140" s="733"/>
      <c r="H140" s="737">
        <v>10</v>
      </c>
      <c r="I140" s="269"/>
      <c r="J140" s="269"/>
      <c r="K140" s="769"/>
      <c r="L140" s="223"/>
      <c r="M140" s="270"/>
      <c r="N140" s="224"/>
      <c r="O140" s="224"/>
      <c r="P140" s="224"/>
      <c r="Q140" s="224"/>
      <c r="R140" s="224"/>
      <c r="S140" s="224"/>
      <c r="T140" s="225"/>
      <c r="AT140" s="227" t="s">
        <v>202</v>
      </c>
      <c r="AU140" s="227" t="s">
        <v>84</v>
      </c>
      <c r="AV140" s="226" t="s">
        <v>84</v>
      </c>
      <c r="AW140" s="226" t="s">
        <v>41</v>
      </c>
      <c r="AX140" s="226" t="s">
        <v>9</v>
      </c>
      <c r="AY140" s="227" t="s">
        <v>193</v>
      </c>
    </row>
    <row r="141" spans="1:65" s="147" customFormat="1" ht="22.5" customHeight="1" x14ac:dyDescent="0.3">
      <c r="A141" s="639"/>
      <c r="B141" s="640"/>
      <c r="C141" s="728" t="s">
        <v>303</v>
      </c>
      <c r="D141" s="728" t="s">
        <v>195</v>
      </c>
      <c r="E141" s="729" t="s">
        <v>1670</v>
      </c>
      <c r="F141" s="768" t="s">
        <v>1671</v>
      </c>
      <c r="G141" s="730" t="s">
        <v>239</v>
      </c>
      <c r="H141" s="731">
        <v>2</v>
      </c>
      <c r="I141" s="266"/>
      <c r="J141" s="484">
        <f>ROUND(I141*H141,3)</f>
        <v>0</v>
      </c>
      <c r="K141" s="769" t="s">
        <v>1443</v>
      </c>
      <c r="L141" s="144"/>
      <c r="M141" s="267" t="s">
        <v>3</v>
      </c>
      <c r="N141" s="153" t="s">
        <v>50</v>
      </c>
      <c r="O141" s="145"/>
      <c r="P141" s="220">
        <f>O141*H141</f>
        <v>0</v>
      </c>
      <c r="Q141" s="220">
        <v>3.8000000000000002E-4</v>
      </c>
      <c r="R141" s="220">
        <f>Q141*H141</f>
        <v>7.6000000000000004E-4</v>
      </c>
      <c r="S141" s="220">
        <v>0</v>
      </c>
      <c r="T141" s="221">
        <f>S141*H141</f>
        <v>0</v>
      </c>
      <c r="AR141" s="131" t="s">
        <v>281</v>
      </c>
      <c r="AT141" s="131" t="s">
        <v>195</v>
      </c>
      <c r="AU141" s="131" t="s">
        <v>84</v>
      </c>
      <c r="AY141" s="131" t="s">
        <v>193</v>
      </c>
      <c r="BE141" s="222">
        <f>IF(N141="základní",J141,0)</f>
        <v>0</v>
      </c>
      <c r="BF141" s="222">
        <f>IF(N141="snížená",J141,0)</f>
        <v>0</v>
      </c>
      <c r="BG141" s="222">
        <f>IF(N141="zákl. přenesená",J141,0)</f>
        <v>0</v>
      </c>
      <c r="BH141" s="222">
        <f>IF(N141="sníž. přenesená",J141,0)</f>
        <v>0</v>
      </c>
      <c r="BI141" s="222">
        <f>IF(N141="nulová",J141,0)</f>
        <v>0</v>
      </c>
      <c r="BJ141" s="131" t="s">
        <v>200</v>
      </c>
      <c r="BK141" s="222">
        <f>ROUND(I141*H141,3)</f>
        <v>0</v>
      </c>
      <c r="BL141" s="131" t="s">
        <v>281</v>
      </c>
      <c r="BM141" s="131" t="s">
        <v>1672</v>
      </c>
    </row>
    <row r="142" spans="1:65" s="226" customFormat="1" x14ac:dyDescent="0.3">
      <c r="A142" s="733"/>
      <c r="B142" s="734"/>
      <c r="C142" s="733"/>
      <c r="D142" s="773" t="s">
        <v>202</v>
      </c>
      <c r="E142" s="736" t="s">
        <v>3</v>
      </c>
      <c r="F142" s="774" t="s">
        <v>1673</v>
      </c>
      <c r="G142" s="733"/>
      <c r="H142" s="737">
        <v>2</v>
      </c>
      <c r="I142" s="269"/>
      <c r="J142" s="269"/>
      <c r="K142" s="733"/>
      <c r="L142" s="223"/>
      <c r="M142" s="270"/>
      <c r="N142" s="224"/>
      <c r="O142" s="224"/>
      <c r="P142" s="224"/>
      <c r="Q142" s="224"/>
      <c r="R142" s="224"/>
      <c r="S142" s="224"/>
      <c r="T142" s="225"/>
      <c r="AT142" s="227" t="s">
        <v>202</v>
      </c>
      <c r="AU142" s="227" t="s">
        <v>84</v>
      </c>
      <c r="AV142" s="226" t="s">
        <v>84</v>
      </c>
      <c r="AW142" s="226" t="s">
        <v>41</v>
      </c>
      <c r="AX142" s="226" t="s">
        <v>9</v>
      </c>
      <c r="AY142" s="227" t="s">
        <v>193</v>
      </c>
    </row>
    <row r="143" spans="1:65" s="147" customFormat="1" ht="22.5" customHeight="1" x14ac:dyDescent="0.3">
      <c r="A143" s="639"/>
      <c r="B143" s="640"/>
      <c r="C143" s="728" t="s">
        <v>307</v>
      </c>
      <c r="D143" s="728" t="s">
        <v>195</v>
      </c>
      <c r="E143" s="729" t="s">
        <v>1674</v>
      </c>
      <c r="F143" s="768" t="s">
        <v>1675</v>
      </c>
      <c r="G143" s="730" t="s">
        <v>232</v>
      </c>
      <c r="H143" s="731">
        <v>140</v>
      </c>
      <c r="I143" s="266"/>
      <c r="J143" s="484">
        <f>ROUND(I143*H143,3)</f>
        <v>0</v>
      </c>
      <c r="K143" s="769" t="s">
        <v>1443</v>
      </c>
      <c r="L143" s="144"/>
      <c r="M143" s="267" t="s">
        <v>3</v>
      </c>
      <c r="N143" s="153" t="s">
        <v>50</v>
      </c>
      <c r="O143" s="145"/>
      <c r="P143" s="220">
        <f>O143*H143</f>
        <v>0</v>
      </c>
      <c r="Q143" s="220">
        <v>0</v>
      </c>
      <c r="R143" s="220">
        <f>Q143*H143</f>
        <v>0</v>
      </c>
      <c r="S143" s="220">
        <v>0</v>
      </c>
      <c r="T143" s="221">
        <f>S143*H143</f>
        <v>0</v>
      </c>
      <c r="AR143" s="131" t="s">
        <v>9</v>
      </c>
      <c r="AT143" s="131" t="s">
        <v>195</v>
      </c>
      <c r="AU143" s="131" t="s">
        <v>84</v>
      </c>
      <c r="AY143" s="131" t="s">
        <v>193</v>
      </c>
      <c r="BE143" s="222">
        <f>IF(N143="základní",J143,0)</f>
        <v>0</v>
      </c>
      <c r="BF143" s="222">
        <f>IF(N143="snížená",J143,0)</f>
        <v>0</v>
      </c>
      <c r="BG143" s="222">
        <f>IF(N143="zákl. přenesená",J143,0)</f>
        <v>0</v>
      </c>
      <c r="BH143" s="222">
        <f>IF(N143="sníž. přenesená",J143,0)</f>
        <v>0</v>
      </c>
      <c r="BI143" s="222">
        <f>IF(N143="nulová",J143,0)</f>
        <v>0</v>
      </c>
      <c r="BJ143" s="131" t="s">
        <v>200</v>
      </c>
      <c r="BK143" s="222">
        <f>ROUND(I143*H143,3)</f>
        <v>0</v>
      </c>
      <c r="BL143" s="131" t="s">
        <v>9</v>
      </c>
      <c r="BM143" s="131" t="s">
        <v>1676</v>
      </c>
    </row>
    <row r="144" spans="1:65" s="226" customFormat="1" x14ac:dyDescent="0.3">
      <c r="A144" s="733"/>
      <c r="B144" s="734"/>
      <c r="C144" s="733"/>
      <c r="D144" s="773" t="s">
        <v>202</v>
      </c>
      <c r="E144" s="736" t="s">
        <v>3</v>
      </c>
      <c r="F144" s="774" t="s">
        <v>1677</v>
      </c>
      <c r="G144" s="733"/>
      <c r="H144" s="737">
        <v>140</v>
      </c>
      <c r="I144" s="269"/>
      <c r="J144" s="269"/>
      <c r="K144" s="733"/>
      <c r="L144" s="223"/>
      <c r="M144" s="270"/>
      <c r="N144" s="224"/>
      <c r="O144" s="224"/>
      <c r="P144" s="224"/>
      <c r="Q144" s="224"/>
      <c r="R144" s="224"/>
      <c r="S144" s="224"/>
      <c r="T144" s="225"/>
      <c r="AT144" s="227" t="s">
        <v>202</v>
      </c>
      <c r="AU144" s="227" t="s">
        <v>84</v>
      </c>
      <c r="AV144" s="226" t="s">
        <v>84</v>
      </c>
      <c r="AW144" s="226" t="s">
        <v>41</v>
      </c>
      <c r="AX144" s="226" t="s">
        <v>9</v>
      </c>
      <c r="AY144" s="227" t="s">
        <v>193</v>
      </c>
    </row>
    <row r="145" spans="1:65" s="147" customFormat="1" ht="22.5" customHeight="1" x14ac:dyDescent="0.3">
      <c r="A145" s="639"/>
      <c r="B145" s="640"/>
      <c r="C145" s="728" t="s">
        <v>8</v>
      </c>
      <c r="D145" s="728" t="s">
        <v>195</v>
      </c>
      <c r="E145" s="729" t="s">
        <v>1678</v>
      </c>
      <c r="F145" s="768" t="s">
        <v>1679</v>
      </c>
      <c r="G145" s="730" t="s">
        <v>212</v>
      </c>
      <c r="H145" s="731">
        <v>0.443</v>
      </c>
      <c r="I145" s="266"/>
      <c r="J145" s="484">
        <f>ROUND(I145*H145,3)</f>
        <v>0</v>
      </c>
      <c r="K145" s="769" t="s">
        <v>1443</v>
      </c>
      <c r="L145" s="144"/>
      <c r="M145" s="267" t="s">
        <v>3</v>
      </c>
      <c r="N145" s="153" t="s">
        <v>50</v>
      </c>
      <c r="O145" s="145"/>
      <c r="P145" s="220">
        <f>O145*H145</f>
        <v>0</v>
      </c>
      <c r="Q145" s="220">
        <v>0</v>
      </c>
      <c r="R145" s="220">
        <f>Q145*H145</f>
        <v>0</v>
      </c>
      <c r="S145" s="220">
        <v>0</v>
      </c>
      <c r="T145" s="221">
        <f>S145*H145</f>
        <v>0</v>
      </c>
      <c r="AR145" s="131" t="s">
        <v>281</v>
      </c>
      <c r="AT145" s="131" t="s">
        <v>195</v>
      </c>
      <c r="AU145" s="131" t="s">
        <v>84</v>
      </c>
      <c r="AY145" s="131" t="s">
        <v>193</v>
      </c>
      <c r="BE145" s="222">
        <f>IF(N145="základní",J145,0)</f>
        <v>0</v>
      </c>
      <c r="BF145" s="222">
        <f>IF(N145="snížená",J145,0)</f>
        <v>0</v>
      </c>
      <c r="BG145" s="222">
        <f>IF(N145="zákl. přenesená",J145,0)</f>
        <v>0</v>
      </c>
      <c r="BH145" s="222">
        <f>IF(N145="sníž. přenesená",J145,0)</f>
        <v>0</v>
      </c>
      <c r="BI145" s="222">
        <f>IF(N145="nulová",J145,0)</f>
        <v>0</v>
      </c>
      <c r="BJ145" s="131" t="s">
        <v>200</v>
      </c>
      <c r="BK145" s="222">
        <f>ROUND(I145*H145,3)</f>
        <v>0</v>
      </c>
      <c r="BL145" s="131" t="s">
        <v>281</v>
      </c>
      <c r="BM145" s="131" t="s">
        <v>1680</v>
      </c>
    </row>
    <row r="146" spans="1:65" s="215" customFormat="1" ht="29.85" customHeight="1" x14ac:dyDescent="0.3">
      <c r="A146" s="720"/>
      <c r="B146" s="721"/>
      <c r="C146" s="720"/>
      <c r="D146" s="767" t="s">
        <v>76</v>
      </c>
      <c r="E146" s="727" t="s">
        <v>1681</v>
      </c>
      <c r="F146" s="727" t="s">
        <v>1682</v>
      </c>
      <c r="G146" s="720"/>
      <c r="H146" s="720"/>
      <c r="I146" s="264"/>
      <c r="J146" s="791">
        <f>BK146</f>
        <v>0</v>
      </c>
      <c r="K146" s="720"/>
      <c r="L146" s="211"/>
      <c r="M146" s="265"/>
      <c r="N146" s="212"/>
      <c r="O146" s="212"/>
      <c r="P146" s="213">
        <f>SUM(P147:P202)</f>
        <v>0</v>
      </c>
      <c r="Q146" s="212"/>
      <c r="R146" s="213">
        <f>SUM(R147:R202)</f>
        <v>4.9366223999999992</v>
      </c>
      <c r="S146" s="212"/>
      <c r="T146" s="214">
        <f>SUM(T147:T202)</f>
        <v>0</v>
      </c>
      <c r="AR146" s="216" t="s">
        <v>84</v>
      </c>
      <c r="AT146" s="217" t="s">
        <v>76</v>
      </c>
      <c r="AU146" s="217" t="s">
        <v>9</v>
      </c>
      <c r="AY146" s="216" t="s">
        <v>193</v>
      </c>
      <c r="BK146" s="218">
        <f>SUM(BK147:BK202)</f>
        <v>0</v>
      </c>
    </row>
    <row r="147" spans="1:65" s="147" customFormat="1" ht="22.5" customHeight="1" x14ac:dyDescent="0.3">
      <c r="A147" s="639"/>
      <c r="B147" s="640"/>
      <c r="C147" s="728" t="s">
        <v>315</v>
      </c>
      <c r="D147" s="728" t="s">
        <v>195</v>
      </c>
      <c r="E147" s="729" t="s">
        <v>1683</v>
      </c>
      <c r="F147" s="768" t="s">
        <v>1684</v>
      </c>
      <c r="G147" s="730" t="s">
        <v>232</v>
      </c>
      <c r="H147" s="731">
        <v>106</v>
      </c>
      <c r="I147" s="266"/>
      <c r="J147" s="484">
        <f>ROUND(I147*H147,3)</f>
        <v>0</v>
      </c>
      <c r="K147" s="768" t="s">
        <v>1587</v>
      </c>
      <c r="L147" s="144"/>
      <c r="M147" s="267" t="s">
        <v>3</v>
      </c>
      <c r="N147" s="153" t="s">
        <v>48</v>
      </c>
      <c r="O147" s="145"/>
      <c r="P147" s="220">
        <f>O147*H147</f>
        <v>0</v>
      </c>
      <c r="Q147" s="220">
        <v>3.3E-4</v>
      </c>
      <c r="R147" s="220">
        <f>Q147*H147</f>
        <v>3.4979999999999997E-2</v>
      </c>
      <c r="S147" s="220">
        <v>0</v>
      </c>
      <c r="T147" s="221">
        <f>S147*H147</f>
        <v>0</v>
      </c>
      <c r="AR147" s="131" t="s">
        <v>281</v>
      </c>
      <c r="AT147" s="131" t="s">
        <v>195</v>
      </c>
      <c r="AU147" s="131" t="s">
        <v>84</v>
      </c>
      <c r="AY147" s="131" t="s">
        <v>193</v>
      </c>
      <c r="BE147" s="222">
        <f>IF(N147="základní",J147,0)</f>
        <v>0</v>
      </c>
      <c r="BF147" s="222">
        <f>IF(N147="snížená",J147,0)</f>
        <v>0</v>
      </c>
      <c r="BG147" s="222">
        <f>IF(N147="zákl. přenesená",J147,0)</f>
        <v>0</v>
      </c>
      <c r="BH147" s="222">
        <f>IF(N147="sníž. přenesená",J147,0)</f>
        <v>0</v>
      </c>
      <c r="BI147" s="222">
        <f>IF(N147="nulová",J147,0)</f>
        <v>0</v>
      </c>
      <c r="BJ147" s="131" t="s">
        <v>9</v>
      </c>
      <c r="BK147" s="222">
        <f>ROUND(I147*H147,3)</f>
        <v>0</v>
      </c>
      <c r="BL147" s="131" t="s">
        <v>281</v>
      </c>
      <c r="BM147" s="131" t="s">
        <v>1685</v>
      </c>
    </row>
    <row r="148" spans="1:65" s="147" customFormat="1" x14ac:dyDescent="0.3">
      <c r="A148" s="639"/>
      <c r="B148" s="640"/>
      <c r="C148" s="639"/>
      <c r="D148" s="770" t="s">
        <v>1579</v>
      </c>
      <c r="E148" s="639"/>
      <c r="F148" s="771" t="s">
        <v>1686</v>
      </c>
      <c r="G148" s="639"/>
      <c r="H148" s="639"/>
      <c r="I148" s="201"/>
      <c r="J148" s="201"/>
      <c r="K148" s="639"/>
      <c r="L148" s="144"/>
      <c r="M148" s="268"/>
      <c r="N148" s="145"/>
      <c r="O148" s="145"/>
      <c r="P148" s="145"/>
      <c r="Q148" s="145"/>
      <c r="R148" s="145"/>
      <c r="S148" s="145"/>
      <c r="T148" s="173"/>
      <c r="AT148" s="131" t="s">
        <v>1579</v>
      </c>
      <c r="AU148" s="131" t="s">
        <v>84</v>
      </c>
    </row>
    <row r="149" spans="1:65" s="226" customFormat="1" x14ac:dyDescent="0.3">
      <c r="A149" s="733"/>
      <c r="B149" s="734"/>
      <c r="C149" s="733"/>
      <c r="D149" s="773" t="s">
        <v>202</v>
      </c>
      <c r="E149" s="736" t="s">
        <v>3</v>
      </c>
      <c r="F149" s="774" t="s">
        <v>1687</v>
      </c>
      <c r="G149" s="733"/>
      <c r="H149" s="737">
        <v>106</v>
      </c>
      <c r="I149" s="269"/>
      <c r="J149" s="269"/>
      <c r="K149" s="733"/>
      <c r="L149" s="223"/>
      <c r="M149" s="270"/>
      <c r="N149" s="224"/>
      <c r="O149" s="224"/>
      <c r="P149" s="224"/>
      <c r="Q149" s="224"/>
      <c r="R149" s="224"/>
      <c r="S149" s="224"/>
      <c r="T149" s="225"/>
      <c r="AT149" s="227" t="s">
        <v>202</v>
      </c>
      <c r="AU149" s="227" t="s">
        <v>84</v>
      </c>
      <c r="AV149" s="226" t="s">
        <v>84</v>
      </c>
      <c r="AW149" s="226" t="s">
        <v>41</v>
      </c>
      <c r="AX149" s="226" t="s">
        <v>9</v>
      </c>
      <c r="AY149" s="227" t="s">
        <v>193</v>
      </c>
    </row>
    <row r="150" spans="1:65" s="147" customFormat="1" ht="22.5" customHeight="1" x14ac:dyDescent="0.3">
      <c r="A150" s="639"/>
      <c r="B150" s="640"/>
      <c r="C150" s="725" t="s">
        <v>320</v>
      </c>
      <c r="D150" s="725" t="s">
        <v>321</v>
      </c>
      <c r="E150" s="726" t="s">
        <v>1688</v>
      </c>
      <c r="F150" s="775" t="s">
        <v>1689</v>
      </c>
      <c r="G150" s="739" t="s">
        <v>232</v>
      </c>
      <c r="H150" s="740">
        <v>109.18</v>
      </c>
      <c r="I150" s="271"/>
      <c r="J150" s="485">
        <f>ROUND(I150*H150,3)</f>
        <v>0</v>
      </c>
      <c r="K150" s="769" t="s">
        <v>1443</v>
      </c>
      <c r="L150" s="272"/>
      <c r="M150" s="273" t="s">
        <v>3</v>
      </c>
      <c r="N150" s="274" t="s">
        <v>50</v>
      </c>
      <c r="O150" s="145"/>
      <c r="P150" s="220">
        <f>O150*H150</f>
        <v>0</v>
      </c>
      <c r="Q150" s="220">
        <v>1.7000000000000001E-4</v>
      </c>
      <c r="R150" s="220">
        <f>Q150*H150</f>
        <v>1.8560600000000003E-2</v>
      </c>
      <c r="S150" s="220">
        <v>0</v>
      </c>
      <c r="T150" s="221">
        <f>S150*H150</f>
        <v>0</v>
      </c>
      <c r="AR150" s="131" t="s">
        <v>373</v>
      </c>
      <c r="AT150" s="131" t="s">
        <v>321</v>
      </c>
      <c r="AU150" s="131" t="s">
        <v>84</v>
      </c>
      <c r="AY150" s="131" t="s">
        <v>193</v>
      </c>
      <c r="BE150" s="222">
        <f>IF(N150="základní",J150,0)</f>
        <v>0</v>
      </c>
      <c r="BF150" s="222">
        <f>IF(N150="snížená",J150,0)</f>
        <v>0</v>
      </c>
      <c r="BG150" s="222">
        <f>IF(N150="zákl. přenesená",J150,0)</f>
        <v>0</v>
      </c>
      <c r="BH150" s="222">
        <f>IF(N150="sníž. přenesená",J150,0)</f>
        <v>0</v>
      </c>
      <c r="BI150" s="222">
        <f>IF(N150="nulová",J150,0)</f>
        <v>0</v>
      </c>
      <c r="BJ150" s="131" t="s">
        <v>200</v>
      </c>
      <c r="BK150" s="222">
        <f>ROUND(I150*H150,3)</f>
        <v>0</v>
      </c>
      <c r="BL150" s="131" t="s">
        <v>281</v>
      </c>
      <c r="BM150" s="131" t="s">
        <v>1690</v>
      </c>
    </row>
    <row r="151" spans="1:65" s="226" customFormat="1" x14ac:dyDescent="0.3">
      <c r="A151" s="733"/>
      <c r="B151" s="734"/>
      <c r="C151" s="733"/>
      <c r="D151" s="773" t="s">
        <v>202</v>
      </c>
      <c r="E151" s="736" t="s">
        <v>3</v>
      </c>
      <c r="F151" s="774" t="s">
        <v>1691</v>
      </c>
      <c r="G151" s="733"/>
      <c r="H151" s="737">
        <v>109.18</v>
      </c>
      <c r="I151" s="269"/>
      <c r="J151" s="269"/>
      <c r="K151" s="733"/>
      <c r="L151" s="223"/>
      <c r="M151" s="270"/>
      <c r="N151" s="224"/>
      <c r="O151" s="224"/>
      <c r="P151" s="224"/>
      <c r="Q151" s="224"/>
      <c r="R151" s="224"/>
      <c r="S151" s="224"/>
      <c r="T151" s="225"/>
      <c r="AT151" s="227" t="s">
        <v>202</v>
      </c>
      <c r="AU151" s="227" t="s">
        <v>84</v>
      </c>
      <c r="AV151" s="226" t="s">
        <v>84</v>
      </c>
      <c r="AW151" s="226" t="s">
        <v>41</v>
      </c>
      <c r="AX151" s="226" t="s">
        <v>9</v>
      </c>
      <c r="AY151" s="227" t="s">
        <v>193</v>
      </c>
    </row>
    <row r="152" spans="1:65" s="147" customFormat="1" ht="22.5" customHeight="1" x14ac:dyDescent="0.3">
      <c r="A152" s="639"/>
      <c r="B152" s="640"/>
      <c r="C152" s="728" t="s">
        <v>326</v>
      </c>
      <c r="D152" s="728" t="s">
        <v>195</v>
      </c>
      <c r="E152" s="729" t="s">
        <v>1692</v>
      </c>
      <c r="F152" s="768" t="s">
        <v>1693</v>
      </c>
      <c r="G152" s="730" t="s">
        <v>232</v>
      </c>
      <c r="H152" s="731">
        <v>99</v>
      </c>
      <c r="I152" s="266"/>
      <c r="J152" s="484">
        <f>ROUND(I152*H152,3)</f>
        <v>0</v>
      </c>
      <c r="K152" s="768" t="s">
        <v>1587</v>
      </c>
      <c r="L152" s="144"/>
      <c r="M152" s="267" t="s">
        <v>3</v>
      </c>
      <c r="N152" s="153" t="s">
        <v>48</v>
      </c>
      <c r="O152" s="145"/>
      <c r="P152" s="220">
        <f>O152*H152</f>
        <v>0</v>
      </c>
      <c r="Q152" s="220">
        <v>4.2000000000000002E-4</v>
      </c>
      <c r="R152" s="220">
        <f>Q152*H152</f>
        <v>4.1579999999999999E-2</v>
      </c>
      <c r="S152" s="220">
        <v>0</v>
      </c>
      <c r="T152" s="221">
        <f>S152*H152</f>
        <v>0</v>
      </c>
      <c r="AR152" s="131" t="s">
        <v>281</v>
      </c>
      <c r="AT152" s="131" t="s">
        <v>195</v>
      </c>
      <c r="AU152" s="131" t="s">
        <v>84</v>
      </c>
      <c r="AY152" s="131" t="s">
        <v>193</v>
      </c>
      <c r="BE152" s="222">
        <f>IF(N152="základní",J152,0)</f>
        <v>0</v>
      </c>
      <c r="BF152" s="222">
        <f>IF(N152="snížená",J152,0)</f>
        <v>0</v>
      </c>
      <c r="BG152" s="222">
        <f>IF(N152="zákl. přenesená",J152,0)</f>
        <v>0</v>
      </c>
      <c r="BH152" s="222">
        <f>IF(N152="sníž. přenesená",J152,0)</f>
        <v>0</v>
      </c>
      <c r="BI152" s="222">
        <f>IF(N152="nulová",J152,0)</f>
        <v>0</v>
      </c>
      <c r="BJ152" s="131" t="s">
        <v>9</v>
      </c>
      <c r="BK152" s="222">
        <f>ROUND(I152*H152,3)</f>
        <v>0</v>
      </c>
      <c r="BL152" s="131" t="s">
        <v>281</v>
      </c>
      <c r="BM152" s="131" t="s">
        <v>1694</v>
      </c>
    </row>
    <row r="153" spans="1:65" s="147" customFormat="1" x14ac:dyDescent="0.3">
      <c r="A153" s="639"/>
      <c r="B153" s="640"/>
      <c r="C153" s="639"/>
      <c r="D153" s="770" t="s">
        <v>1579</v>
      </c>
      <c r="E153" s="639"/>
      <c r="F153" s="771" t="s">
        <v>1695</v>
      </c>
      <c r="G153" s="639"/>
      <c r="H153" s="639"/>
      <c r="I153" s="201"/>
      <c r="J153" s="201"/>
      <c r="K153" s="639"/>
      <c r="L153" s="144"/>
      <c r="M153" s="268"/>
      <c r="N153" s="145"/>
      <c r="O153" s="145"/>
      <c r="P153" s="145"/>
      <c r="Q153" s="145"/>
      <c r="R153" s="145"/>
      <c r="S153" s="145"/>
      <c r="T153" s="173"/>
      <c r="AT153" s="131" t="s">
        <v>1579</v>
      </c>
      <c r="AU153" s="131" t="s">
        <v>84</v>
      </c>
    </row>
    <row r="154" spans="1:65" s="226" customFormat="1" x14ac:dyDescent="0.3">
      <c r="A154" s="733"/>
      <c r="B154" s="734"/>
      <c r="C154" s="733"/>
      <c r="D154" s="773" t="s">
        <v>202</v>
      </c>
      <c r="E154" s="736" t="s">
        <v>3</v>
      </c>
      <c r="F154" s="774" t="s">
        <v>1696</v>
      </c>
      <c r="G154" s="733"/>
      <c r="H154" s="737">
        <v>99</v>
      </c>
      <c r="I154" s="269"/>
      <c r="J154" s="269"/>
      <c r="K154" s="733"/>
      <c r="L154" s="223"/>
      <c r="M154" s="270"/>
      <c r="N154" s="224"/>
      <c r="O154" s="224"/>
      <c r="P154" s="224"/>
      <c r="Q154" s="224"/>
      <c r="R154" s="224"/>
      <c r="S154" s="224"/>
      <c r="T154" s="225"/>
      <c r="AT154" s="227" t="s">
        <v>202</v>
      </c>
      <c r="AU154" s="227" t="s">
        <v>84</v>
      </c>
      <c r="AV154" s="226" t="s">
        <v>84</v>
      </c>
      <c r="AW154" s="226" t="s">
        <v>41</v>
      </c>
      <c r="AX154" s="226" t="s">
        <v>9</v>
      </c>
      <c r="AY154" s="227" t="s">
        <v>193</v>
      </c>
    </row>
    <row r="155" spans="1:65" s="147" customFormat="1" ht="22.5" customHeight="1" x14ac:dyDescent="0.3">
      <c r="A155" s="639"/>
      <c r="B155" s="640"/>
      <c r="C155" s="725" t="s">
        <v>333</v>
      </c>
      <c r="D155" s="725" t="s">
        <v>321</v>
      </c>
      <c r="E155" s="726" t="s">
        <v>1697</v>
      </c>
      <c r="F155" s="775" t="s">
        <v>1698</v>
      </c>
      <c r="G155" s="739" t="s">
        <v>232</v>
      </c>
      <c r="H155" s="740">
        <v>101.97</v>
      </c>
      <c r="I155" s="271"/>
      <c r="J155" s="485">
        <f>ROUND(I155*H155,3)</f>
        <v>0</v>
      </c>
      <c r="K155" s="769" t="s">
        <v>1443</v>
      </c>
      <c r="L155" s="272"/>
      <c r="M155" s="273" t="s">
        <v>3</v>
      </c>
      <c r="N155" s="274" t="s">
        <v>50</v>
      </c>
      <c r="O155" s="145"/>
      <c r="P155" s="220">
        <f>O155*H155</f>
        <v>0</v>
      </c>
      <c r="Q155" s="220">
        <v>2.7E-4</v>
      </c>
      <c r="R155" s="220">
        <f>Q155*H155</f>
        <v>2.7531900000000002E-2</v>
      </c>
      <c r="S155" s="220">
        <v>0</v>
      </c>
      <c r="T155" s="221">
        <f>S155*H155</f>
        <v>0</v>
      </c>
      <c r="AR155" s="131" t="s">
        <v>373</v>
      </c>
      <c r="AT155" s="131" t="s">
        <v>321</v>
      </c>
      <c r="AU155" s="131" t="s">
        <v>84</v>
      </c>
      <c r="AY155" s="131" t="s">
        <v>193</v>
      </c>
      <c r="BE155" s="222">
        <f>IF(N155="základní",J155,0)</f>
        <v>0</v>
      </c>
      <c r="BF155" s="222">
        <f>IF(N155="snížená",J155,0)</f>
        <v>0</v>
      </c>
      <c r="BG155" s="222">
        <f>IF(N155="zákl. přenesená",J155,0)</f>
        <v>0</v>
      </c>
      <c r="BH155" s="222">
        <f>IF(N155="sníž. přenesená",J155,0)</f>
        <v>0</v>
      </c>
      <c r="BI155" s="222">
        <f>IF(N155="nulová",J155,0)</f>
        <v>0</v>
      </c>
      <c r="BJ155" s="131" t="s">
        <v>200</v>
      </c>
      <c r="BK155" s="222">
        <f>ROUND(I155*H155,3)</f>
        <v>0</v>
      </c>
      <c r="BL155" s="131" t="s">
        <v>281</v>
      </c>
      <c r="BM155" s="131" t="s">
        <v>1699</v>
      </c>
    </row>
    <row r="156" spans="1:65" s="226" customFormat="1" x14ac:dyDescent="0.3">
      <c r="A156" s="733"/>
      <c r="B156" s="734"/>
      <c r="C156" s="733"/>
      <c r="D156" s="773" t="s">
        <v>202</v>
      </c>
      <c r="E156" s="736" t="s">
        <v>3</v>
      </c>
      <c r="F156" s="774" t="s">
        <v>1700</v>
      </c>
      <c r="G156" s="733"/>
      <c r="H156" s="737">
        <v>101.97</v>
      </c>
      <c r="I156" s="269"/>
      <c r="J156" s="269"/>
      <c r="K156" s="733"/>
      <c r="L156" s="223"/>
      <c r="M156" s="270"/>
      <c r="N156" s="224"/>
      <c r="O156" s="224"/>
      <c r="P156" s="224"/>
      <c r="Q156" s="224"/>
      <c r="R156" s="224"/>
      <c r="S156" s="224"/>
      <c r="T156" s="225"/>
      <c r="AT156" s="227" t="s">
        <v>202</v>
      </c>
      <c r="AU156" s="227" t="s">
        <v>84</v>
      </c>
      <c r="AV156" s="226" t="s">
        <v>84</v>
      </c>
      <c r="AW156" s="226" t="s">
        <v>41</v>
      </c>
      <c r="AX156" s="226" t="s">
        <v>9</v>
      </c>
      <c r="AY156" s="227" t="s">
        <v>193</v>
      </c>
    </row>
    <row r="157" spans="1:65" s="147" customFormat="1" ht="22.5" customHeight="1" x14ac:dyDescent="0.3">
      <c r="A157" s="639"/>
      <c r="B157" s="640"/>
      <c r="C157" s="725" t="s">
        <v>340</v>
      </c>
      <c r="D157" s="725" t="s">
        <v>321</v>
      </c>
      <c r="E157" s="726" t="s">
        <v>1701</v>
      </c>
      <c r="F157" s="775" t="s">
        <v>1702</v>
      </c>
      <c r="G157" s="739" t="s">
        <v>1622</v>
      </c>
      <c r="H157" s="740">
        <v>190</v>
      </c>
      <c r="I157" s="271"/>
      <c r="J157" s="485">
        <f>ROUND(I157*H157,3)</f>
        <v>0</v>
      </c>
      <c r="K157" s="769" t="s">
        <v>1443</v>
      </c>
      <c r="L157" s="272"/>
      <c r="M157" s="273" t="s">
        <v>3</v>
      </c>
      <c r="N157" s="274" t="s">
        <v>50</v>
      </c>
      <c r="O157" s="145"/>
      <c r="P157" s="220">
        <f>O157*H157</f>
        <v>0</v>
      </c>
      <c r="Q157" s="220">
        <v>2.5000000000000001E-2</v>
      </c>
      <c r="R157" s="220">
        <f>Q157*H157</f>
        <v>4.75</v>
      </c>
      <c r="S157" s="220">
        <v>0</v>
      </c>
      <c r="T157" s="221">
        <f>S157*H157</f>
        <v>0</v>
      </c>
      <c r="AR157" s="131" t="s">
        <v>373</v>
      </c>
      <c r="AT157" s="131" t="s">
        <v>321</v>
      </c>
      <c r="AU157" s="131" t="s">
        <v>84</v>
      </c>
      <c r="AY157" s="131" t="s">
        <v>193</v>
      </c>
      <c r="BE157" s="222">
        <f>IF(N157="základní",J157,0)</f>
        <v>0</v>
      </c>
      <c r="BF157" s="222">
        <f>IF(N157="snížená",J157,0)</f>
        <v>0</v>
      </c>
      <c r="BG157" s="222">
        <f>IF(N157="zákl. přenesená",J157,0)</f>
        <v>0</v>
      </c>
      <c r="BH157" s="222">
        <f>IF(N157="sníž. přenesená",J157,0)</f>
        <v>0</v>
      </c>
      <c r="BI157" s="222">
        <f>IF(N157="nulová",J157,0)</f>
        <v>0</v>
      </c>
      <c r="BJ157" s="131" t="s">
        <v>200</v>
      </c>
      <c r="BK157" s="222">
        <f>ROUND(I157*H157,3)</f>
        <v>0</v>
      </c>
      <c r="BL157" s="131" t="s">
        <v>281</v>
      </c>
      <c r="BM157" s="131" t="s">
        <v>1703</v>
      </c>
    </row>
    <row r="158" spans="1:65" s="147" customFormat="1" x14ac:dyDescent="0.3">
      <c r="A158" s="639"/>
      <c r="B158" s="640"/>
      <c r="C158" s="639"/>
      <c r="D158" s="770" t="s">
        <v>1579</v>
      </c>
      <c r="E158" s="639"/>
      <c r="F158" s="771" t="s">
        <v>1704</v>
      </c>
      <c r="G158" s="639"/>
      <c r="H158" s="639"/>
      <c r="I158" s="201"/>
      <c r="J158" s="201"/>
      <c r="K158" s="639"/>
      <c r="L158" s="144"/>
      <c r="M158" s="268"/>
      <c r="N158" s="145"/>
      <c r="O158" s="145"/>
      <c r="P158" s="145"/>
      <c r="Q158" s="145"/>
      <c r="R158" s="145"/>
      <c r="S158" s="145"/>
      <c r="T158" s="173"/>
      <c r="AT158" s="131" t="s">
        <v>1579</v>
      </c>
      <c r="AU158" s="131" t="s">
        <v>84</v>
      </c>
    </row>
    <row r="159" spans="1:65" s="147" customFormat="1" ht="27" x14ac:dyDescent="0.3">
      <c r="A159" s="639"/>
      <c r="B159" s="640"/>
      <c r="C159" s="639"/>
      <c r="D159" s="773" t="s">
        <v>1581</v>
      </c>
      <c r="E159" s="639"/>
      <c r="F159" s="776" t="s">
        <v>1705</v>
      </c>
      <c r="G159" s="639"/>
      <c r="H159" s="639"/>
      <c r="I159" s="201"/>
      <c r="J159" s="201"/>
      <c r="K159" s="639"/>
      <c r="L159" s="144"/>
      <c r="M159" s="268"/>
      <c r="N159" s="145"/>
      <c r="O159" s="145"/>
      <c r="P159" s="145"/>
      <c r="Q159" s="145"/>
      <c r="R159" s="145"/>
      <c r="S159" s="145"/>
      <c r="T159" s="173"/>
      <c r="AT159" s="131" t="s">
        <v>1581</v>
      </c>
      <c r="AU159" s="131" t="s">
        <v>84</v>
      </c>
    </row>
    <row r="160" spans="1:65" s="147" customFormat="1" ht="22.5" customHeight="1" x14ac:dyDescent="0.3">
      <c r="A160" s="639"/>
      <c r="B160" s="640"/>
      <c r="C160" s="725" t="s">
        <v>346</v>
      </c>
      <c r="D160" s="725" t="s">
        <v>321</v>
      </c>
      <c r="E160" s="726" t="s">
        <v>1706</v>
      </c>
      <c r="F160" s="775" t="s">
        <v>1707</v>
      </c>
      <c r="G160" s="739" t="s">
        <v>239</v>
      </c>
      <c r="H160" s="740">
        <v>102.5</v>
      </c>
      <c r="I160" s="271"/>
      <c r="J160" s="485">
        <f>ROUND(I160*H160,3)</f>
        <v>0</v>
      </c>
      <c r="K160" s="769" t="s">
        <v>1443</v>
      </c>
      <c r="L160" s="272"/>
      <c r="M160" s="273" t="s">
        <v>3</v>
      </c>
      <c r="N160" s="274" t="s">
        <v>48</v>
      </c>
      <c r="O160" s="145"/>
      <c r="P160" s="220">
        <f>O160*H160</f>
        <v>0</v>
      </c>
      <c r="Q160" s="220">
        <v>0</v>
      </c>
      <c r="R160" s="220">
        <f>Q160*H160</f>
        <v>0</v>
      </c>
      <c r="S160" s="220">
        <v>0</v>
      </c>
      <c r="T160" s="221">
        <f>S160*H160</f>
        <v>0</v>
      </c>
      <c r="AR160" s="131" t="s">
        <v>373</v>
      </c>
      <c r="AT160" s="131" t="s">
        <v>321</v>
      </c>
      <c r="AU160" s="131" t="s">
        <v>84</v>
      </c>
      <c r="AY160" s="131" t="s">
        <v>193</v>
      </c>
      <c r="BE160" s="222">
        <f>IF(N160="základní",J160,0)</f>
        <v>0</v>
      </c>
      <c r="BF160" s="222">
        <f>IF(N160="snížená",J160,0)</f>
        <v>0</v>
      </c>
      <c r="BG160" s="222">
        <f>IF(N160="zákl. přenesená",J160,0)</f>
        <v>0</v>
      </c>
      <c r="BH160" s="222">
        <f>IF(N160="sníž. přenesená",J160,0)</f>
        <v>0</v>
      </c>
      <c r="BI160" s="222">
        <f>IF(N160="nulová",J160,0)</f>
        <v>0</v>
      </c>
      <c r="BJ160" s="131" t="s">
        <v>9</v>
      </c>
      <c r="BK160" s="222">
        <f>ROUND(I160*H160,3)</f>
        <v>0</v>
      </c>
      <c r="BL160" s="131" t="s">
        <v>281</v>
      </c>
      <c r="BM160" s="131" t="s">
        <v>1708</v>
      </c>
    </row>
    <row r="161" spans="1:65" s="147" customFormat="1" x14ac:dyDescent="0.3">
      <c r="A161" s="639"/>
      <c r="B161" s="640"/>
      <c r="C161" s="639"/>
      <c r="D161" s="770" t="s">
        <v>1579</v>
      </c>
      <c r="E161" s="639"/>
      <c r="F161" s="771" t="s">
        <v>1621</v>
      </c>
      <c r="G161" s="639"/>
      <c r="H161" s="639"/>
      <c r="I161" s="201"/>
      <c r="J161" s="201"/>
      <c r="K161" s="639"/>
      <c r="L161" s="144"/>
      <c r="M161" s="268"/>
      <c r="N161" s="145"/>
      <c r="O161" s="145"/>
      <c r="P161" s="145"/>
      <c r="Q161" s="145"/>
      <c r="R161" s="145"/>
      <c r="S161" s="145"/>
      <c r="T161" s="173"/>
      <c r="AT161" s="131" t="s">
        <v>1579</v>
      </c>
      <c r="AU161" s="131" t="s">
        <v>84</v>
      </c>
    </row>
    <row r="162" spans="1:65" s="147" customFormat="1" ht="40.5" x14ac:dyDescent="0.3">
      <c r="A162" s="639"/>
      <c r="B162" s="640"/>
      <c r="C162" s="639"/>
      <c r="D162" s="770" t="s">
        <v>1581</v>
      </c>
      <c r="E162" s="639"/>
      <c r="F162" s="772" t="s">
        <v>1624</v>
      </c>
      <c r="G162" s="639"/>
      <c r="H162" s="639"/>
      <c r="I162" s="201"/>
      <c r="J162" s="201"/>
      <c r="K162" s="639"/>
      <c r="L162" s="144"/>
      <c r="M162" s="268"/>
      <c r="N162" s="145"/>
      <c r="O162" s="145"/>
      <c r="P162" s="145"/>
      <c r="Q162" s="145"/>
      <c r="R162" s="145"/>
      <c r="S162" s="145"/>
      <c r="T162" s="173"/>
      <c r="AT162" s="131" t="s">
        <v>1581</v>
      </c>
      <c r="AU162" s="131" t="s">
        <v>84</v>
      </c>
    </row>
    <row r="163" spans="1:65" s="226" customFormat="1" x14ac:dyDescent="0.3">
      <c r="A163" s="733"/>
      <c r="B163" s="734"/>
      <c r="C163" s="733"/>
      <c r="D163" s="773" t="s">
        <v>202</v>
      </c>
      <c r="E163" s="736" t="s">
        <v>3</v>
      </c>
      <c r="F163" s="774" t="s">
        <v>1709</v>
      </c>
      <c r="G163" s="733"/>
      <c r="H163" s="737">
        <v>102.5</v>
      </c>
      <c r="I163" s="269"/>
      <c r="J163" s="269"/>
      <c r="K163" s="733"/>
      <c r="L163" s="223"/>
      <c r="M163" s="270"/>
      <c r="N163" s="224"/>
      <c r="O163" s="224"/>
      <c r="P163" s="224"/>
      <c r="Q163" s="224"/>
      <c r="R163" s="224"/>
      <c r="S163" s="224"/>
      <c r="T163" s="225"/>
      <c r="AT163" s="227" t="s">
        <v>202</v>
      </c>
      <c r="AU163" s="227" t="s">
        <v>84</v>
      </c>
      <c r="AV163" s="226" t="s">
        <v>84</v>
      </c>
      <c r="AW163" s="226" t="s">
        <v>41</v>
      </c>
      <c r="AX163" s="226" t="s">
        <v>9</v>
      </c>
      <c r="AY163" s="227" t="s">
        <v>193</v>
      </c>
    </row>
    <row r="164" spans="1:65" s="147" customFormat="1" ht="31.5" customHeight="1" x14ac:dyDescent="0.3">
      <c r="A164" s="639"/>
      <c r="B164" s="640"/>
      <c r="C164" s="728" t="s">
        <v>353</v>
      </c>
      <c r="D164" s="728" t="s">
        <v>195</v>
      </c>
      <c r="E164" s="729" t="s">
        <v>1710</v>
      </c>
      <c r="F164" s="768" t="s">
        <v>1711</v>
      </c>
      <c r="G164" s="730" t="s">
        <v>232</v>
      </c>
      <c r="H164" s="731">
        <v>109.18</v>
      </c>
      <c r="I164" s="266"/>
      <c r="J164" s="484">
        <f>ROUND(I164*H164,3)</f>
        <v>0</v>
      </c>
      <c r="K164" s="769" t="s">
        <v>1443</v>
      </c>
      <c r="L164" s="144"/>
      <c r="M164" s="267" t="s">
        <v>3</v>
      </c>
      <c r="N164" s="153" t="s">
        <v>50</v>
      </c>
      <c r="O164" s="145"/>
      <c r="P164" s="220">
        <f>O164*H164</f>
        <v>0</v>
      </c>
      <c r="Q164" s="220">
        <v>3.0000000000000001E-5</v>
      </c>
      <c r="R164" s="220">
        <f>Q164*H164</f>
        <v>3.2754000000000004E-3</v>
      </c>
      <c r="S164" s="220">
        <v>0</v>
      </c>
      <c r="T164" s="221">
        <f>S164*H164</f>
        <v>0</v>
      </c>
      <c r="AR164" s="131" t="s">
        <v>281</v>
      </c>
      <c r="AT164" s="131" t="s">
        <v>195</v>
      </c>
      <c r="AU164" s="131" t="s">
        <v>84</v>
      </c>
      <c r="AY164" s="131" t="s">
        <v>193</v>
      </c>
      <c r="BE164" s="222">
        <f>IF(N164="základní",J164,0)</f>
        <v>0</v>
      </c>
      <c r="BF164" s="222">
        <f>IF(N164="snížená",J164,0)</f>
        <v>0</v>
      </c>
      <c r="BG164" s="222">
        <f>IF(N164="zákl. přenesená",J164,0)</f>
        <v>0</v>
      </c>
      <c r="BH164" s="222">
        <f>IF(N164="sníž. přenesená",J164,0)</f>
        <v>0</v>
      </c>
      <c r="BI164" s="222">
        <f>IF(N164="nulová",J164,0)</f>
        <v>0</v>
      </c>
      <c r="BJ164" s="131" t="s">
        <v>200</v>
      </c>
      <c r="BK164" s="222">
        <f>ROUND(I164*H164,3)</f>
        <v>0</v>
      </c>
      <c r="BL164" s="131" t="s">
        <v>281</v>
      </c>
      <c r="BM164" s="131" t="s">
        <v>1712</v>
      </c>
    </row>
    <row r="165" spans="1:65" s="147" customFormat="1" ht="27" x14ac:dyDescent="0.3">
      <c r="A165" s="639"/>
      <c r="B165" s="640"/>
      <c r="C165" s="639"/>
      <c r="D165" s="770" t="s">
        <v>1579</v>
      </c>
      <c r="E165" s="639"/>
      <c r="F165" s="771" t="s">
        <v>1711</v>
      </c>
      <c r="G165" s="639"/>
      <c r="H165" s="639"/>
      <c r="I165" s="201"/>
      <c r="J165" s="201"/>
      <c r="K165" s="639"/>
      <c r="L165" s="144"/>
      <c r="M165" s="268"/>
      <c r="N165" s="145"/>
      <c r="O165" s="145"/>
      <c r="P165" s="145"/>
      <c r="Q165" s="145"/>
      <c r="R165" s="145"/>
      <c r="S165" s="145"/>
      <c r="T165" s="173"/>
      <c r="AT165" s="131" t="s">
        <v>1579</v>
      </c>
      <c r="AU165" s="131" t="s">
        <v>84</v>
      </c>
    </row>
    <row r="166" spans="1:65" s="226" customFormat="1" x14ac:dyDescent="0.3">
      <c r="A166" s="733"/>
      <c r="B166" s="734"/>
      <c r="C166" s="733"/>
      <c r="D166" s="773" t="s">
        <v>202</v>
      </c>
      <c r="E166" s="736" t="s">
        <v>3</v>
      </c>
      <c r="F166" s="774" t="s">
        <v>1713</v>
      </c>
      <c r="G166" s="733"/>
      <c r="H166" s="737">
        <v>109.18</v>
      </c>
      <c r="I166" s="269"/>
      <c r="J166" s="269"/>
      <c r="K166" s="733"/>
      <c r="L166" s="223"/>
      <c r="M166" s="270"/>
      <c r="N166" s="224"/>
      <c r="O166" s="224"/>
      <c r="P166" s="224"/>
      <c r="Q166" s="224"/>
      <c r="R166" s="224"/>
      <c r="S166" s="224"/>
      <c r="T166" s="225"/>
      <c r="AT166" s="227" t="s">
        <v>202</v>
      </c>
      <c r="AU166" s="227" t="s">
        <v>84</v>
      </c>
      <c r="AV166" s="226" t="s">
        <v>84</v>
      </c>
      <c r="AW166" s="226" t="s">
        <v>41</v>
      </c>
      <c r="AX166" s="226" t="s">
        <v>9</v>
      </c>
      <c r="AY166" s="227" t="s">
        <v>193</v>
      </c>
    </row>
    <row r="167" spans="1:65" s="147" customFormat="1" ht="31.5" customHeight="1" x14ac:dyDescent="0.3">
      <c r="A167" s="639"/>
      <c r="B167" s="640"/>
      <c r="C167" s="728" t="s">
        <v>358</v>
      </c>
      <c r="D167" s="728" t="s">
        <v>195</v>
      </c>
      <c r="E167" s="729" t="s">
        <v>1714</v>
      </c>
      <c r="F167" s="768" t="s">
        <v>1715</v>
      </c>
      <c r="G167" s="730" t="s">
        <v>232</v>
      </c>
      <c r="H167" s="731">
        <v>101.97</v>
      </c>
      <c r="I167" s="266"/>
      <c r="J167" s="484">
        <f>ROUND(I167*H167,3)</f>
        <v>0</v>
      </c>
      <c r="K167" s="769" t="s">
        <v>1443</v>
      </c>
      <c r="L167" s="144"/>
      <c r="M167" s="267" t="s">
        <v>3</v>
      </c>
      <c r="N167" s="153" t="s">
        <v>50</v>
      </c>
      <c r="O167" s="145"/>
      <c r="P167" s="220">
        <f>O167*H167</f>
        <v>0</v>
      </c>
      <c r="Q167" s="220">
        <v>5.0000000000000002E-5</v>
      </c>
      <c r="R167" s="220">
        <f>Q167*H167</f>
        <v>5.0985000000000006E-3</v>
      </c>
      <c r="S167" s="220">
        <v>0</v>
      </c>
      <c r="T167" s="221">
        <f>S167*H167</f>
        <v>0</v>
      </c>
      <c r="AR167" s="131" t="s">
        <v>281</v>
      </c>
      <c r="AT167" s="131" t="s">
        <v>195</v>
      </c>
      <c r="AU167" s="131" t="s">
        <v>84</v>
      </c>
      <c r="AY167" s="131" t="s">
        <v>193</v>
      </c>
      <c r="BE167" s="222">
        <f>IF(N167="základní",J167,0)</f>
        <v>0</v>
      </c>
      <c r="BF167" s="222">
        <f>IF(N167="snížená",J167,0)</f>
        <v>0</v>
      </c>
      <c r="BG167" s="222">
        <f>IF(N167="zákl. přenesená",J167,0)</f>
        <v>0</v>
      </c>
      <c r="BH167" s="222">
        <f>IF(N167="sníž. přenesená",J167,0)</f>
        <v>0</v>
      </c>
      <c r="BI167" s="222">
        <f>IF(N167="nulová",J167,0)</f>
        <v>0</v>
      </c>
      <c r="BJ167" s="131" t="s">
        <v>200</v>
      </c>
      <c r="BK167" s="222">
        <f>ROUND(I167*H167,3)</f>
        <v>0</v>
      </c>
      <c r="BL167" s="131" t="s">
        <v>281</v>
      </c>
      <c r="BM167" s="131" t="s">
        <v>1716</v>
      </c>
    </row>
    <row r="168" spans="1:65" s="147" customFormat="1" ht="27" x14ac:dyDescent="0.3">
      <c r="A168" s="639"/>
      <c r="B168" s="640"/>
      <c r="C168" s="639"/>
      <c r="D168" s="770" t="s">
        <v>1579</v>
      </c>
      <c r="E168" s="639"/>
      <c r="F168" s="771" t="s">
        <v>1715</v>
      </c>
      <c r="G168" s="639"/>
      <c r="H168" s="639"/>
      <c r="I168" s="201"/>
      <c r="J168" s="201"/>
      <c r="K168" s="639"/>
      <c r="L168" s="144"/>
      <c r="M168" s="268"/>
      <c r="N168" s="145"/>
      <c r="O168" s="145"/>
      <c r="P168" s="145"/>
      <c r="Q168" s="145"/>
      <c r="R168" s="145"/>
      <c r="S168" s="145"/>
      <c r="T168" s="173"/>
      <c r="AT168" s="131" t="s">
        <v>1579</v>
      </c>
      <c r="AU168" s="131" t="s">
        <v>84</v>
      </c>
    </row>
    <row r="169" spans="1:65" s="226" customFormat="1" x14ac:dyDescent="0.3">
      <c r="A169" s="733"/>
      <c r="B169" s="734"/>
      <c r="C169" s="733"/>
      <c r="D169" s="773" t="s">
        <v>202</v>
      </c>
      <c r="E169" s="736" t="s">
        <v>3</v>
      </c>
      <c r="F169" s="774" t="s">
        <v>1717</v>
      </c>
      <c r="G169" s="733"/>
      <c r="H169" s="737">
        <v>101.97</v>
      </c>
      <c r="I169" s="269"/>
      <c r="J169" s="269"/>
      <c r="K169" s="733"/>
      <c r="L169" s="223"/>
      <c r="M169" s="270"/>
      <c r="N169" s="224"/>
      <c r="O169" s="224"/>
      <c r="P169" s="224"/>
      <c r="Q169" s="224"/>
      <c r="R169" s="224"/>
      <c r="S169" s="224"/>
      <c r="T169" s="225"/>
      <c r="AT169" s="227" t="s">
        <v>202</v>
      </c>
      <c r="AU169" s="227" t="s">
        <v>84</v>
      </c>
      <c r="AV169" s="226" t="s">
        <v>84</v>
      </c>
      <c r="AW169" s="226" t="s">
        <v>41</v>
      </c>
      <c r="AX169" s="226" t="s">
        <v>9</v>
      </c>
      <c r="AY169" s="227" t="s">
        <v>193</v>
      </c>
    </row>
    <row r="170" spans="1:65" s="147" customFormat="1" ht="22.5" customHeight="1" x14ac:dyDescent="0.3">
      <c r="A170" s="639"/>
      <c r="B170" s="640"/>
      <c r="C170" s="728" t="s">
        <v>363</v>
      </c>
      <c r="D170" s="728" t="s">
        <v>195</v>
      </c>
      <c r="E170" s="729" t="s">
        <v>1718</v>
      </c>
      <c r="F170" s="768" t="s">
        <v>1719</v>
      </c>
      <c r="G170" s="730" t="s">
        <v>239</v>
      </c>
      <c r="H170" s="731">
        <v>21</v>
      </c>
      <c r="I170" s="266"/>
      <c r="J170" s="484">
        <f>ROUND(I170*H170,3)</f>
        <v>0</v>
      </c>
      <c r="K170" s="769" t="s">
        <v>1443</v>
      </c>
      <c r="L170" s="144"/>
      <c r="M170" s="267" t="s">
        <v>3</v>
      </c>
      <c r="N170" s="153" t="s">
        <v>50</v>
      </c>
      <c r="O170" s="145"/>
      <c r="P170" s="220">
        <f>O170*H170</f>
        <v>0</v>
      </c>
      <c r="Q170" s="220">
        <v>2.3000000000000001E-4</v>
      </c>
      <c r="R170" s="220">
        <f>Q170*H170</f>
        <v>4.8300000000000001E-3</v>
      </c>
      <c r="S170" s="220">
        <v>0</v>
      </c>
      <c r="T170" s="221">
        <f>S170*H170</f>
        <v>0</v>
      </c>
      <c r="AR170" s="131" t="s">
        <v>281</v>
      </c>
      <c r="AT170" s="131" t="s">
        <v>195</v>
      </c>
      <c r="AU170" s="131" t="s">
        <v>84</v>
      </c>
      <c r="AY170" s="131" t="s">
        <v>193</v>
      </c>
      <c r="BE170" s="222">
        <f>IF(N170="základní",J170,0)</f>
        <v>0</v>
      </c>
      <c r="BF170" s="222">
        <f>IF(N170="snížená",J170,0)</f>
        <v>0</v>
      </c>
      <c r="BG170" s="222">
        <f>IF(N170="zákl. přenesená",J170,0)</f>
        <v>0</v>
      </c>
      <c r="BH170" s="222">
        <f>IF(N170="sníž. přenesená",J170,0)</f>
        <v>0</v>
      </c>
      <c r="BI170" s="222">
        <f>IF(N170="nulová",J170,0)</f>
        <v>0</v>
      </c>
      <c r="BJ170" s="131" t="s">
        <v>200</v>
      </c>
      <c r="BK170" s="222">
        <f>ROUND(I170*H170,3)</f>
        <v>0</v>
      </c>
      <c r="BL170" s="131" t="s">
        <v>281</v>
      </c>
      <c r="BM170" s="131" t="s">
        <v>1720</v>
      </c>
    </row>
    <row r="171" spans="1:65" s="226" customFormat="1" x14ac:dyDescent="0.3">
      <c r="A171" s="733"/>
      <c r="B171" s="734"/>
      <c r="C171" s="733"/>
      <c r="D171" s="773" t="s">
        <v>202</v>
      </c>
      <c r="E171" s="736" t="s">
        <v>3</v>
      </c>
      <c r="F171" s="774" t="s">
        <v>1721</v>
      </c>
      <c r="G171" s="733"/>
      <c r="H171" s="737">
        <v>21</v>
      </c>
      <c r="I171" s="269"/>
      <c r="J171" s="269"/>
      <c r="K171" s="733"/>
      <c r="L171" s="223"/>
      <c r="M171" s="270"/>
      <c r="N171" s="224"/>
      <c r="O171" s="224"/>
      <c r="P171" s="224"/>
      <c r="Q171" s="224"/>
      <c r="R171" s="224"/>
      <c r="S171" s="224"/>
      <c r="T171" s="225"/>
      <c r="AT171" s="227" t="s">
        <v>202</v>
      </c>
      <c r="AU171" s="227" t="s">
        <v>84</v>
      </c>
      <c r="AV171" s="226" t="s">
        <v>84</v>
      </c>
      <c r="AW171" s="226" t="s">
        <v>41</v>
      </c>
      <c r="AX171" s="226" t="s">
        <v>9</v>
      </c>
      <c r="AY171" s="227" t="s">
        <v>193</v>
      </c>
    </row>
    <row r="172" spans="1:65" s="147" customFormat="1" ht="22.5" customHeight="1" x14ac:dyDescent="0.3">
      <c r="A172" s="639"/>
      <c r="B172" s="640"/>
      <c r="C172" s="728" t="s">
        <v>368</v>
      </c>
      <c r="D172" s="728" t="s">
        <v>195</v>
      </c>
      <c r="E172" s="729" t="s">
        <v>1722</v>
      </c>
      <c r="F172" s="768" t="s">
        <v>1723</v>
      </c>
      <c r="G172" s="730" t="s">
        <v>1724</v>
      </c>
      <c r="H172" s="731">
        <v>5</v>
      </c>
      <c r="I172" s="266"/>
      <c r="J172" s="484">
        <f>ROUND(I172*H172,3)</f>
        <v>0</v>
      </c>
      <c r="K172" s="768" t="s">
        <v>1587</v>
      </c>
      <c r="L172" s="144"/>
      <c r="M172" s="267" t="s">
        <v>3</v>
      </c>
      <c r="N172" s="153" t="s">
        <v>48</v>
      </c>
      <c r="O172" s="145"/>
      <c r="P172" s="220">
        <f>O172*H172</f>
        <v>0</v>
      </c>
      <c r="Q172" s="220">
        <v>2.5999999999999998E-4</v>
      </c>
      <c r="R172" s="220">
        <f>Q172*H172</f>
        <v>1.2999999999999999E-3</v>
      </c>
      <c r="S172" s="220">
        <v>0</v>
      </c>
      <c r="T172" s="221">
        <f>S172*H172</f>
        <v>0</v>
      </c>
      <c r="AR172" s="131" t="s">
        <v>281</v>
      </c>
      <c r="AT172" s="131" t="s">
        <v>195</v>
      </c>
      <c r="AU172" s="131" t="s">
        <v>84</v>
      </c>
      <c r="AY172" s="131" t="s">
        <v>193</v>
      </c>
      <c r="BE172" s="222">
        <f>IF(N172="základní",J172,0)</f>
        <v>0</v>
      </c>
      <c r="BF172" s="222">
        <f>IF(N172="snížená",J172,0)</f>
        <v>0</v>
      </c>
      <c r="BG172" s="222">
        <f>IF(N172="zákl. přenesená",J172,0)</f>
        <v>0</v>
      </c>
      <c r="BH172" s="222">
        <f>IF(N172="sníž. přenesená",J172,0)</f>
        <v>0</v>
      </c>
      <c r="BI172" s="222">
        <f>IF(N172="nulová",J172,0)</f>
        <v>0</v>
      </c>
      <c r="BJ172" s="131" t="s">
        <v>9</v>
      </c>
      <c r="BK172" s="222">
        <f>ROUND(I172*H172,3)</f>
        <v>0</v>
      </c>
      <c r="BL172" s="131" t="s">
        <v>281</v>
      </c>
      <c r="BM172" s="131" t="s">
        <v>1725</v>
      </c>
    </row>
    <row r="173" spans="1:65" s="147" customFormat="1" x14ac:dyDescent="0.3">
      <c r="A173" s="639"/>
      <c r="B173" s="640"/>
      <c r="C173" s="639"/>
      <c r="D173" s="770" t="s">
        <v>1579</v>
      </c>
      <c r="E173" s="639"/>
      <c r="F173" s="771" t="s">
        <v>1726</v>
      </c>
      <c r="G173" s="639"/>
      <c r="H173" s="639"/>
      <c r="I173" s="201"/>
      <c r="J173" s="201"/>
      <c r="K173" s="639"/>
      <c r="L173" s="144"/>
      <c r="M173" s="268"/>
      <c r="N173" s="145"/>
      <c r="O173" s="145"/>
      <c r="P173" s="145"/>
      <c r="Q173" s="145"/>
      <c r="R173" s="145"/>
      <c r="S173" s="145"/>
      <c r="T173" s="173"/>
      <c r="AT173" s="131" t="s">
        <v>1579</v>
      </c>
      <c r="AU173" s="131" t="s">
        <v>84</v>
      </c>
    </row>
    <row r="174" spans="1:65" s="226" customFormat="1" x14ac:dyDescent="0.3">
      <c r="A174" s="733"/>
      <c r="B174" s="734"/>
      <c r="C174" s="733"/>
      <c r="D174" s="773" t="s">
        <v>202</v>
      </c>
      <c r="E174" s="736" t="s">
        <v>3</v>
      </c>
      <c r="F174" s="774" t="s">
        <v>1727</v>
      </c>
      <c r="G174" s="733"/>
      <c r="H174" s="737">
        <v>5</v>
      </c>
      <c r="I174" s="269"/>
      <c r="J174" s="269"/>
      <c r="K174" s="733"/>
      <c r="L174" s="223"/>
      <c r="M174" s="270"/>
      <c r="N174" s="224"/>
      <c r="O174" s="224"/>
      <c r="P174" s="224"/>
      <c r="Q174" s="224"/>
      <c r="R174" s="224"/>
      <c r="S174" s="224"/>
      <c r="T174" s="225"/>
      <c r="AT174" s="227" t="s">
        <v>202</v>
      </c>
      <c r="AU174" s="227" t="s">
        <v>84</v>
      </c>
      <c r="AV174" s="226" t="s">
        <v>84</v>
      </c>
      <c r="AW174" s="226" t="s">
        <v>41</v>
      </c>
      <c r="AX174" s="226" t="s">
        <v>9</v>
      </c>
      <c r="AY174" s="227" t="s">
        <v>193</v>
      </c>
    </row>
    <row r="175" spans="1:65" s="147" customFormat="1" ht="22.5" customHeight="1" x14ac:dyDescent="0.3">
      <c r="A175" s="639"/>
      <c r="B175" s="640"/>
      <c r="C175" s="728" t="s">
        <v>373</v>
      </c>
      <c r="D175" s="728" t="s">
        <v>195</v>
      </c>
      <c r="E175" s="729" t="s">
        <v>1728</v>
      </c>
      <c r="F175" s="768" t="s">
        <v>1729</v>
      </c>
      <c r="G175" s="730" t="s">
        <v>239</v>
      </c>
      <c r="H175" s="731">
        <v>3</v>
      </c>
      <c r="I175" s="266"/>
      <c r="J175" s="484">
        <f>ROUND(I175*H175,3)</f>
        <v>0</v>
      </c>
      <c r="K175" s="768" t="s">
        <v>1587</v>
      </c>
      <c r="L175" s="144"/>
      <c r="M175" s="267" t="s">
        <v>3</v>
      </c>
      <c r="N175" s="153" t="s">
        <v>48</v>
      </c>
      <c r="O175" s="145"/>
      <c r="P175" s="220">
        <f>O175*H175</f>
        <v>0</v>
      </c>
      <c r="Q175" s="220">
        <v>2.2000000000000001E-4</v>
      </c>
      <c r="R175" s="220">
        <f>Q175*H175</f>
        <v>6.6E-4</v>
      </c>
      <c r="S175" s="220">
        <v>0</v>
      </c>
      <c r="T175" s="221">
        <f>S175*H175</f>
        <v>0</v>
      </c>
      <c r="AR175" s="131" t="s">
        <v>281</v>
      </c>
      <c r="AT175" s="131" t="s">
        <v>195</v>
      </c>
      <c r="AU175" s="131" t="s">
        <v>84</v>
      </c>
      <c r="AY175" s="131" t="s">
        <v>193</v>
      </c>
      <c r="BE175" s="222">
        <f>IF(N175="základní",J175,0)</f>
        <v>0</v>
      </c>
      <c r="BF175" s="222">
        <f>IF(N175="snížená",J175,0)</f>
        <v>0</v>
      </c>
      <c r="BG175" s="222">
        <f>IF(N175="zákl. přenesená",J175,0)</f>
        <v>0</v>
      </c>
      <c r="BH175" s="222">
        <f>IF(N175="sníž. přenesená",J175,0)</f>
        <v>0</v>
      </c>
      <c r="BI175" s="222">
        <f>IF(N175="nulová",J175,0)</f>
        <v>0</v>
      </c>
      <c r="BJ175" s="131" t="s">
        <v>9</v>
      </c>
      <c r="BK175" s="222">
        <f>ROUND(I175*H175,3)</f>
        <v>0</v>
      </c>
      <c r="BL175" s="131" t="s">
        <v>281</v>
      </c>
      <c r="BM175" s="131" t="s">
        <v>1730</v>
      </c>
    </row>
    <row r="176" spans="1:65" s="147" customFormat="1" x14ac:dyDescent="0.3">
      <c r="A176" s="639"/>
      <c r="B176" s="640"/>
      <c r="C176" s="639"/>
      <c r="D176" s="773" t="s">
        <v>1579</v>
      </c>
      <c r="E176" s="639"/>
      <c r="F176" s="777" t="s">
        <v>1731</v>
      </c>
      <c r="G176" s="639"/>
      <c r="H176" s="639"/>
      <c r="I176" s="201"/>
      <c r="J176" s="201"/>
      <c r="K176" s="639"/>
      <c r="L176" s="144"/>
      <c r="M176" s="268"/>
      <c r="N176" s="145"/>
      <c r="O176" s="145"/>
      <c r="P176" s="145"/>
      <c r="Q176" s="145"/>
      <c r="R176" s="145"/>
      <c r="S176" s="145"/>
      <c r="T176" s="173"/>
      <c r="AT176" s="131" t="s">
        <v>1579</v>
      </c>
      <c r="AU176" s="131" t="s">
        <v>84</v>
      </c>
    </row>
    <row r="177" spans="1:65" s="147" customFormat="1" ht="22.5" customHeight="1" x14ac:dyDescent="0.3">
      <c r="A177" s="639"/>
      <c r="B177" s="640"/>
      <c r="C177" s="728" t="s">
        <v>378</v>
      </c>
      <c r="D177" s="728" t="s">
        <v>195</v>
      </c>
      <c r="E177" s="729" t="s">
        <v>1732</v>
      </c>
      <c r="F177" s="768" t="s">
        <v>1733</v>
      </c>
      <c r="G177" s="730" t="s">
        <v>239</v>
      </c>
      <c r="H177" s="731">
        <v>19</v>
      </c>
      <c r="I177" s="266"/>
      <c r="J177" s="484">
        <f>ROUND(I177*H177,3)</f>
        <v>0</v>
      </c>
      <c r="K177" s="769" t="s">
        <v>1443</v>
      </c>
      <c r="L177" s="144"/>
      <c r="M177" s="267" t="s">
        <v>3</v>
      </c>
      <c r="N177" s="153" t="s">
        <v>50</v>
      </c>
      <c r="O177" s="145"/>
      <c r="P177" s="220">
        <f>O177*H177</f>
        <v>0</v>
      </c>
      <c r="Q177" s="220">
        <v>6.9999999999999994E-5</v>
      </c>
      <c r="R177" s="220">
        <f>Q177*H177</f>
        <v>1.3299999999999998E-3</v>
      </c>
      <c r="S177" s="220">
        <v>0</v>
      </c>
      <c r="T177" s="221">
        <f>S177*H177</f>
        <v>0</v>
      </c>
      <c r="AR177" s="131" t="s">
        <v>281</v>
      </c>
      <c r="AT177" s="131" t="s">
        <v>195</v>
      </c>
      <c r="AU177" s="131" t="s">
        <v>84</v>
      </c>
      <c r="AY177" s="131" t="s">
        <v>193</v>
      </c>
      <c r="BE177" s="222">
        <f>IF(N177="základní",J177,0)</f>
        <v>0</v>
      </c>
      <c r="BF177" s="222">
        <f>IF(N177="snížená",J177,0)</f>
        <v>0</v>
      </c>
      <c r="BG177" s="222">
        <f>IF(N177="zákl. přenesená",J177,0)</f>
        <v>0</v>
      </c>
      <c r="BH177" s="222">
        <f>IF(N177="sníž. přenesená",J177,0)</f>
        <v>0</v>
      </c>
      <c r="BI177" s="222">
        <f>IF(N177="nulová",J177,0)</f>
        <v>0</v>
      </c>
      <c r="BJ177" s="131" t="s">
        <v>200</v>
      </c>
      <c r="BK177" s="222">
        <f>ROUND(I177*H177,3)</f>
        <v>0</v>
      </c>
      <c r="BL177" s="131" t="s">
        <v>281</v>
      </c>
      <c r="BM177" s="131" t="s">
        <v>1734</v>
      </c>
    </row>
    <row r="178" spans="1:65" s="226" customFormat="1" x14ac:dyDescent="0.3">
      <c r="A178" s="733"/>
      <c r="B178" s="734"/>
      <c r="C178" s="733"/>
      <c r="D178" s="773" t="s">
        <v>202</v>
      </c>
      <c r="E178" s="736" t="s">
        <v>3</v>
      </c>
      <c r="F178" s="774" t="s">
        <v>1735</v>
      </c>
      <c r="G178" s="733"/>
      <c r="H178" s="737">
        <v>19</v>
      </c>
      <c r="I178" s="269"/>
      <c r="J178" s="269"/>
      <c r="K178" s="733"/>
      <c r="L178" s="223"/>
      <c r="M178" s="270"/>
      <c r="N178" s="224"/>
      <c r="O178" s="224"/>
      <c r="P178" s="224"/>
      <c r="Q178" s="224"/>
      <c r="R178" s="224"/>
      <c r="S178" s="224"/>
      <c r="T178" s="225"/>
      <c r="AT178" s="227" t="s">
        <v>202</v>
      </c>
      <c r="AU178" s="227" t="s">
        <v>84</v>
      </c>
      <c r="AV178" s="226" t="s">
        <v>84</v>
      </c>
      <c r="AW178" s="226" t="s">
        <v>41</v>
      </c>
      <c r="AX178" s="226" t="s">
        <v>9</v>
      </c>
      <c r="AY178" s="227" t="s">
        <v>193</v>
      </c>
    </row>
    <row r="179" spans="1:65" s="147" customFormat="1" ht="22.5" customHeight="1" x14ac:dyDescent="0.3">
      <c r="A179" s="639"/>
      <c r="B179" s="640"/>
      <c r="C179" s="725" t="s">
        <v>383</v>
      </c>
      <c r="D179" s="725" t="s">
        <v>321</v>
      </c>
      <c r="E179" s="726" t="s">
        <v>1736</v>
      </c>
      <c r="F179" s="775" t="s">
        <v>1737</v>
      </c>
      <c r="G179" s="739" t="s">
        <v>239</v>
      </c>
      <c r="H179" s="740">
        <v>18</v>
      </c>
      <c r="I179" s="271"/>
      <c r="J179" s="485">
        <f>ROUND(I179*H179,3)</f>
        <v>0</v>
      </c>
      <c r="K179" s="775" t="s">
        <v>1587</v>
      </c>
      <c r="L179" s="272"/>
      <c r="M179" s="273" t="s">
        <v>3</v>
      </c>
      <c r="N179" s="274" t="s">
        <v>48</v>
      </c>
      <c r="O179" s="145"/>
      <c r="P179" s="220">
        <f>O179*H179</f>
        <v>0</v>
      </c>
      <c r="Q179" s="220">
        <v>1.6699999999999999E-4</v>
      </c>
      <c r="R179" s="220">
        <f>Q179*H179</f>
        <v>3.006E-3</v>
      </c>
      <c r="S179" s="220">
        <v>0</v>
      </c>
      <c r="T179" s="221">
        <f>S179*H179</f>
        <v>0</v>
      </c>
      <c r="AR179" s="131" t="s">
        <v>84</v>
      </c>
      <c r="AT179" s="131" t="s">
        <v>321</v>
      </c>
      <c r="AU179" s="131" t="s">
        <v>84</v>
      </c>
      <c r="AY179" s="131" t="s">
        <v>193</v>
      </c>
      <c r="BE179" s="222">
        <f>IF(N179="základní",J179,0)</f>
        <v>0</v>
      </c>
      <c r="BF179" s="222">
        <f>IF(N179="snížená",J179,0)</f>
        <v>0</v>
      </c>
      <c r="BG179" s="222">
        <f>IF(N179="zákl. přenesená",J179,0)</f>
        <v>0</v>
      </c>
      <c r="BH179" s="222">
        <f>IF(N179="sníž. přenesená",J179,0)</f>
        <v>0</v>
      </c>
      <c r="BI179" s="222">
        <f>IF(N179="nulová",J179,0)</f>
        <v>0</v>
      </c>
      <c r="BJ179" s="131" t="s">
        <v>9</v>
      </c>
      <c r="BK179" s="222">
        <f>ROUND(I179*H179,3)</f>
        <v>0</v>
      </c>
      <c r="BL179" s="131" t="s">
        <v>9</v>
      </c>
      <c r="BM179" s="131" t="s">
        <v>1738</v>
      </c>
    </row>
    <row r="180" spans="1:65" s="147" customFormat="1" ht="27" x14ac:dyDescent="0.3">
      <c r="A180" s="639"/>
      <c r="B180" s="640"/>
      <c r="C180" s="639"/>
      <c r="D180" s="770" t="s">
        <v>1579</v>
      </c>
      <c r="E180" s="639"/>
      <c r="F180" s="771" t="s">
        <v>1739</v>
      </c>
      <c r="G180" s="639"/>
      <c r="H180" s="639"/>
      <c r="I180" s="201"/>
      <c r="J180" s="201"/>
      <c r="K180" s="639"/>
      <c r="L180" s="144"/>
      <c r="M180" s="268"/>
      <c r="N180" s="145"/>
      <c r="O180" s="145"/>
      <c r="P180" s="145"/>
      <c r="Q180" s="145"/>
      <c r="R180" s="145"/>
      <c r="S180" s="145"/>
      <c r="T180" s="173"/>
      <c r="AT180" s="131" t="s">
        <v>1579</v>
      </c>
      <c r="AU180" s="131" t="s">
        <v>84</v>
      </c>
    </row>
    <row r="181" spans="1:65" s="226" customFormat="1" x14ac:dyDescent="0.3">
      <c r="A181" s="733"/>
      <c r="B181" s="734"/>
      <c r="C181" s="733"/>
      <c r="D181" s="773" t="s">
        <v>202</v>
      </c>
      <c r="E181" s="736" t="s">
        <v>3</v>
      </c>
      <c r="F181" s="774" t="s">
        <v>1740</v>
      </c>
      <c r="G181" s="733"/>
      <c r="H181" s="737">
        <v>18</v>
      </c>
      <c r="I181" s="269"/>
      <c r="J181" s="269"/>
      <c r="K181" s="733"/>
      <c r="L181" s="223"/>
      <c r="M181" s="270"/>
      <c r="N181" s="224"/>
      <c r="O181" s="224"/>
      <c r="P181" s="224"/>
      <c r="Q181" s="224"/>
      <c r="R181" s="224"/>
      <c r="S181" s="224"/>
      <c r="T181" s="225"/>
      <c r="AT181" s="227" t="s">
        <v>202</v>
      </c>
      <c r="AU181" s="227" t="s">
        <v>84</v>
      </c>
      <c r="AV181" s="226" t="s">
        <v>84</v>
      </c>
      <c r="AW181" s="226" t="s">
        <v>41</v>
      </c>
      <c r="AX181" s="226" t="s">
        <v>9</v>
      </c>
      <c r="AY181" s="227" t="s">
        <v>193</v>
      </c>
    </row>
    <row r="182" spans="1:65" s="147" customFormat="1" ht="22.5" customHeight="1" x14ac:dyDescent="0.3">
      <c r="A182" s="639"/>
      <c r="B182" s="640"/>
      <c r="C182" s="725" t="s">
        <v>390</v>
      </c>
      <c r="D182" s="725" t="s">
        <v>321</v>
      </c>
      <c r="E182" s="726" t="s">
        <v>1741</v>
      </c>
      <c r="F182" s="775" t="s">
        <v>1742</v>
      </c>
      <c r="G182" s="739" t="s">
        <v>239</v>
      </c>
      <c r="H182" s="740">
        <v>1</v>
      </c>
      <c r="I182" s="271"/>
      <c r="J182" s="485">
        <f>ROUND(I182*H182,3)</f>
        <v>0</v>
      </c>
      <c r="K182" s="769" t="s">
        <v>1443</v>
      </c>
      <c r="L182" s="272"/>
      <c r="M182" s="273" t="s">
        <v>3</v>
      </c>
      <c r="N182" s="274" t="s">
        <v>50</v>
      </c>
      <c r="O182" s="145"/>
      <c r="P182" s="220">
        <f>O182*H182</f>
        <v>0</v>
      </c>
      <c r="Q182" s="220">
        <v>4.0000000000000002E-4</v>
      </c>
      <c r="R182" s="220">
        <f>Q182*H182</f>
        <v>4.0000000000000002E-4</v>
      </c>
      <c r="S182" s="220">
        <v>0</v>
      </c>
      <c r="T182" s="221">
        <f>S182*H182</f>
        <v>0</v>
      </c>
      <c r="AR182" s="131" t="s">
        <v>373</v>
      </c>
      <c r="AT182" s="131" t="s">
        <v>321</v>
      </c>
      <c r="AU182" s="131" t="s">
        <v>84</v>
      </c>
      <c r="AY182" s="131" t="s">
        <v>193</v>
      </c>
      <c r="BE182" s="222">
        <f>IF(N182="základní",J182,0)</f>
        <v>0</v>
      </c>
      <c r="BF182" s="222">
        <f>IF(N182="snížená",J182,0)</f>
        <v>0</v>
      </c>
      <c r="BG182" s="222">
        <f>IF(N182="zákl. přenesená",J182,0)</f>
        <v>0</v>
      </c>
      <c r="BH182" s="222">
        <f>IF(N182="sníž. přenesená",J182,0)</f>
        <v>0</v>
      </c>
      <c r="BI182" s="222">
        <f>IF(N182="nulová",J182,0)</f>
        <v>0</v>
      </c>
      <c r="BJ182" s="131" t="s">
        <v>200</v>
      </c>
      <c r="BK182" s="222">
        <f>ROUND(I182*H182,3)</f>
        <v>0</v>
      </c>
      <c r="BL182" s="131" t="s">
        <v>281</v>
      </c>
      <c r="BM182" s="131" t="s">
        <v>1743</v>
      </c>
    </row>
    <row r="183" spans="1:65" s="226" customFormat="1" x14ac:dyDescent="0.3">
      <c r="A183" s="733"/>
      <c r="B183" s="734"/>
      <c r="C183" s="733"/>
      <c r="D183" s="773" t="s">
        <v>202</v>
      </c>
      <c r="E183" s="736" t="s">
        <v>3</v>
      </c>
      <c r="F183" s="774" t="s">
        <v>1666</v>
      </c>
      <c r="G183" s="733"/>
      <c r="H183" s="737">
        <v>1</v>
      </c>
      <c r="I183" s="269"/>
      <c r="J183" s="269"/>
      <c r="K183" s="733"/>
      <c r="L183" s="223"/>
      <c r="M183" s="270"/>
      <c r="N183" s="224"/>
      <c r="O183" s="224"/>
      <c r="P183" s="224"/>
      <c r="Q183" s="224"/>
      <c r="R183" s="224"/>
      <c r="S183" s="224"/>
      <c r="T183" s="225"/>
      <c r="AT183" s="227" t="s">
        <v>202</v>
      </c>
      <c r="AU183" s="227" t="s">
        <v>84</v>
      </c>
      <c r="AV183" s="226" t="s">
        <v>84</v>
      </c>
      <c r="AW183" s="226" t="s">
        <v>41</v>
      </c>
      <c r="AX183" s="226" t="s">
        <v>9</v>
      </c>
      <c r="AY183" s="227" t="s">
        <v>193</v>
      </c>
    </row>
    <row r="184" spans="1:65" s="147" customFormat="1" ht="22.5" customHeight="1" x14ac:dyDescent="0.3">
      <c r="A184" s="639"/>
      <c r="B184" s="640"/>
      <c r="C184" s="728" t="s">
        <v>395</v>
      </c>
      <c r="D184" s="728" t="s">
        <v>195</v>
      </c>
      <c r="E184" s="729" t="s">
        <v>1744</v>
      </c>
      <c r="F184" s="768" t="s">
        <v>1745</v>
      </c>
      <c r="G184" s="730" t="s">
        <v>239</v>
      </c>
      <c r="H184" s="731">
        <v>3</v>
      </c>
      <c r="I184" s="266"/>
      <c r="J184" s="484">
        <f>ROUND(I184*H184,3)</f>
        <v>0</v>
      </c>
      <c r="K184" s="769" t="s">
        <v>1443</v>
      </c>
      <c r="L184" s="144"/>
      <c r="M184" s="267" t="s">
        <v>3</v>
      </c>
      <c r="N184" s="153" t="s">
        <v>48</v>
      </c>
      <c r="O184" s="145"/>
      <c r="P184" s="220">
        <f>O184*H184</f>
        <v>0</v>
      </c>
      <c r="Q184" s="220">
        <v>2.0000000000000002E-5</v>
      </c>
      <c r="R184" s="220">
        <f>Q184*H184</f>
        <v>6.0000000000000008E-5</v>
      </c>
      <c r="S184" s="220">
        <v>0</v>
      </c>
      <c r="T184" s="221">
        <f>S184*H184</f>
        <v>0</v>
      </c>
      <c r="AR184" s="131" t="s">
        <v>281</v>
      </c>
      <c r="AT184" s="131" t="s">
        <v>195</v>
      </c>
      <c r="AU184" s="131" t="s">
        <v>84</v>
      </c>
      <c r="AY184" s="131" t="s">
        <v>193</v>
      </c>
      <c r="BE184" s="222">
        <f>IF(N184="základní",J184,0)</f>
        <v>0</v>
      </c>
      <c r="BF184" s="222">
        <f>IF(N184="snížená",J184,0)</f>
        <v>0</v>
      </c>
      <c r="BG184" s="222">
        <f>IF(N184="zákl. přenesená",J184,0)</f>
        <v>0</v>
      </c>
      <c r="BH184" s="222">
        <f>IF(N184="sníž. přenesená",J184,0)</f>
        <v>0</v>
      </c>
      <c r="BI184" s="222">
        <f>IF(N184="nulová",J184,0)</f>
        <v>0</v>
      </c>
      <c r="BJ184" s="131" t="s">
        <v>9</v>
      </c>
      <c r="BK184" s="222">
        <f>ROUND(I184*H184,3)</f>
        <v>0</v>
      </c>
      <c r="BL184" s="131" t="s">
        <v>281</v>
      </c>
      <c r="BM184" s="131" t="s">
        <v>1746</v>
      </c>
    </row>
    <row r="185" spans="1:65" s="147" customFormat="1" x14ac:dyDescent="0.3">
      <c r="A185" s="639"/>
      <c r="B185" s="640"/>
      <c r="C185" s="639"/>
      <c r="D185" s="770" t="s">
        <v>1579</v>
      </c>
      <c r="E185" s="639"/>
      <c r="F185" s="771" t="s">
        <v>1745</v>
      </c>
      <c r="G185" s="639"/>
      <c r="H185" s="639"/>
      <c r="I185" s="201"/>
      <c r="J185" s="201"/>
      <c r="K185" s="639"/>
      <c r="L185" s="144"/>
      <c r="M185" s="268"/>
      <c r="N185" s="145"/>
      <c r="O185" s="145"/>
      <c r="P185" s="145"/>
      <c r="Q185" s="145"/>
      <c r="R185" s="145"/>
      <c r="S185" s="145"/>
      <c r="T185" s="173"/>
      <c r="AT185" s="131" t="s">
        <v>1579</v>
      </c>
      <c r="AU185" s="131" t="s">
        <v>84</v>
      </c>
    </row>
    <row r="186" spans="1:65" s="226" customFormat="1" x14ac:dyDescent="0.3">
      <c r="A186" s="733"/>
      <c r="B186" s="734"/>
      <c r="C186" s="733"/>
      <c r="D186" s="773" t="s">
        <v>202</v>
      </c>
      <c r="E186" s="736" t="s">
        <v>3</v>
      </c>
      <c r="F186" s="774" t="s">
        <v>205</v>
      </c>
      <c r="G186" s="733"/>
      <c r="H186" s="737">
        <v>3</v>
      </c>
      <c r="I186" s="269"/>
      <c r="J186" s="269"/>
      <c r="K186" s="733"/>
      <c r="L186" s="223"/>
      <c r="M186" s="270"/>
      <c r="N186" s="224"/>
      <c r="O186" s="224"/>
      <c r="P186" s="224"/>
      <c r="Q186" s="224"/>
      <c r="R186" s="224"/>
      <c r="S186" s="224"/>
      <c r="T186" s="225"/>
      <c r="AT186" s="227" t="s">
        <v>202</v>
      </c>
      <c r="AU186" s="227" t="s">
        <v>84</v>
      </c>
      <c r="AV186" s="226" t="s">
        <v>84</v>
      </c>
      <c r="AW186" s="226" t="s">
        <v>41</v>
      </c>
      <c r="AX186" s="226" t="s">
        <v>9</v>
      </c>
      <c r="AY186" s="227" t="s">
        <v>193</v>
      </c>
    </row>
    <row r="187" spans="1:65" s="147" customFormat="1" ht="22.5" customHeight="1" x14ac:dyDescent="0.3">
      <c r="A187" s="639"/>
      <c r="B187" s="640"/>
      <c r="C187" s="725" t="s">
        <v>400</v>
      </c>
      <c r="D187" s="725" t="s">
        <v>321</v>
      </c>
      <c r="E187" s="726" t="s">
        <v>1747</v>
      </c>
      <c r="F187" s="775" t="s">
        <v>1748</v>
      </c>
      <c r="G187" s="739" t="s">
        <v>239</v>
      </c>
      <c r="H187" s="740">
        <v>3</v>
      </c>
      <c r="I187" s="271"/>
      <c r="J187" s="485">
        <f>ROUND(I187*H187,3)</f>
        <v>0</v>
      </c>
      <c r="K187" s="769" t="s">
        <v>1443</v>
      </c>
      <c r="L187" s="272"/>
      <c r="M187" s="273" t="s">
        <v>3</v>
      </c>
      <c r="N187" s="274" t="s">
        <v>48</v>
      </c>
      <c r="O187" s="145"/>
      <c r="P187" s="220">
        <f>O187*H187</f>
        <v>0</v>
      </c>
      <c r="Q187" s="220">
        <v>0</v>
      </c>
      <c r="R187" s="220">
        <f>Q187*H187</f>
        <v>0</v>
      </c>
      <c r="S187" s="220">
        <v>0</v>
      </c>
      <c r="T187" s="221">
        <f>S187*H187</f>
        <v>0</v>
      </c>
      <c r="AR187" s="131" t="s">
        <v>373</v>
      </c>
      <c r="AT187" s="131" t="s">
        <v>321</v>
      </c>
      <c r="AU187" s="131" t="s">
        <v>84</v>
      </c>
      <c r="AY187" s="131" t="s">
        <v>193</v>
      </c>
      <c r="BE187" s="222">
        <f>IF(N187="základní",J187,0)</f>
        <v>0</v>
      </c>
      <c r="BF187" s="222">
        <f>IF(N187="snížená",J187,0)</f>
        <v>0</v>
      </c>
      <c r="BG187" s="222">
        <f>IF(N187="zákl. přenesená",J187,0)</f>
        <v>0</v>
      </c>
      <c r="BH187" s="222">
        <f>IF(N187="sníž. přenesená",J187,0)</f>
        <v>0</v>
      </c>
      <c r="BI187" s="222">
        <f>IF(N187="nulová",J187,0)</f>
        <v>0</v>
      </c>
      <c r="BJ187" s="131" t="s">
        <v>9</v>
      </c>
      <c r="BK187" s="222">
        <f>ROUND(I187*H187,3)</f>
        <v>0</v>
      </c>
      <c r="BL187" s="131" t="s">
        <v>281</v>
      </c>
      <c r="BM187" s="131" t="s">
        <v>1749</v>
      </c>
    </row>
    <row r="188" spans="1:65" s="147" customFormat="1" x14ac:dyDescent="0.3">
      <c r="A188" s="639"/>
      <c r="B188" s="640"/>
      <c r="C188" s="639"/>
      <c r="D188" s="770" t="s">
        <v>1579</v>
      </c>
      <c r="E188" s="639"/>
      <c r="F188" s="771" t="s">
        <v>1750</v>
      </c>
      <c r="G188" s="639"/>
      <c r="H188" s="639"/>
      <c r="I188" s="201"/>
      <c r="J188" s="201"/>
      <c r="K188" s="639"/>
      <c r="L188" s="144"/>
      <c r="M188" s="268"/>
      <c r="N188" s="145"/>
      <c r="O188" s="145"/>
      <c r="P188" s="145"/>
      <c r="Q188" s="145"/>
      <c r="R188" s="145"/>
      <c r="S188" s="145"/>
      <c r="T188" s="173"/>
      <c r="AT188" s="131" t="s">
        <v>1579</v>
      </c>
      <c r="AU188" s="131" t="s">
        <v>84</v>
      </c>
    </row>
    <row r="189" spans="1:65" s="226" customFormat="1" x14ac:dyDescent="0.3">
      <c r="A189" s="733"/>
      <c r="B189" s="734"/>
      <c r="C189" s="733"/>
      <c r="D189" s="773" t="s">
        <v>202</v>
      </c>
      <c r="E189" s="736" t="s">
        <v>3</v>
      </c>
      <c r="F189" s="774" t="s">
        <v>1751</v>
      </c>
      <c r="G189" s="733"/>
      <c r="H189" s="737">
        <v>3</v>
      </c>
      <c r="I189" s="269"/>
      <c r="J189" s="269"/>
      <c r="K189" s="733"/>
      <c r="L189" s="223"/>
      <c r="M189" s="270"/>
      <c r="N189" s="224"/>
      <c r="O189" s="224"/>
      <c r="P189" s="224"/>
      <c r="Q189" s="224"/>
      <c r="R189" s="224"/>
      <c r="S189" s="224"/>
      <c r="T189" s="225"/>
      <c r="AT189" s="227" t="s">
        <v>202</v>
      </c>
      <c r="AU189" s="227" t="s">
        <v>84</v>
      </c>
      <c r="AV189" s="226" t="s">
        <v>84</v>
      </c>
      <c r="AW189" s="226" t="s">
        <v>41</v>
      </c>
      <c r="AX189" s="226" t="s">
        <v>9</v>
      </c>
      <c r="AY189" s="227" t="s">
        <v>193</v>
      </c>
    </row>
    <row r="190" spans="1:65" s="147" customFormat="1" ht="22.5" customHeight="1" x14ac:dyDescent="0.3">
      <c r="A190" s="639"/>
      <c r="B190" s="640"/>
      <c r="C190" s="728" t="s">
        <v>406</v>
      </c>
      <c r="D190" s="728" t="s">
        <v>195</v>
      </c>
      <c r="E190" s="729" t="s">
        <v>1752</v>
      </c>
      <c r="F190" s="768" t="s">
        <v>1753</v>
      </c>
      <c r="G190" s="730" t="s">
        <v>239</v>
      </c>
      <c r="H190" s="731">
        <v>6</v>
      </c>
      <c r="I190" s="266"/>
      <c r="J190" s="484">
        <f>ROUND(I190*H190,3)</f>
        <v>0</v>
      </c>
      <c r="K190" s="768" t="s">
        <v>1587</v>
      </c>
      <c r="L190" s="144"/>
      <c r="M190" s="267" t="s">
        <v>3</v>
      </c>
      <c r="N190" s="153" t="s">
        <v>48</v>
      </c>
      <c r="O190" s="145"/>
      <c r="P190" s="220">
        <f>O190*H190</f>
        <v>0</v>
      </c>
      <c r="Q190" s="220">
        <v>4.0000000000000002E-4</v>
      </c>
      <c r="R190" s="220">
        <f>Q190*H190</f>
        <v>2.4000000000000002E-3</v>
      </c>
      <c r="S190" s="220">
        <v>0</v>
      </c>
      <c r="T190" s="221">
        <f>S190*H190</f>
        <v>0</v>
      </c>
      <c r="AR190" s="131" t="s">
        <v>281</v>
      </c>
      <c r="AT190" s="131" t="s">
        <v>195</v>
      </c>
      <c r="AU190" s="131" t="s">
        <v>84</v>
      </c>
      <c r="AY190" s="131" t="s">
        <v>193</v>
      </c>
      <c r="BE190" s="222">
        <f>IF(N190="základní",J190,0)</f>
        <v>0</v>
      </c>
      <c r="BF190" s="222">
        <f>IF(N190="snížená",J190,0)</f>
        <v>0</v>
      </c>
      <c r="BG190" s="222">
        <f>IF(N190="zákl. přenesená",J190,0)</f>
        <v>0</v>
      </c>
      <c r="BH190" s="222">
        <f>IF(N190="sníž. přenesená",J190,0)</f>
        <v>0</v>
      </c>
      <c r="BI190" s="222">
        <f>IF(N190="nulová",J190,0)</f>
        <v>0</v>
      </c>
      <c r="BJ190" s="131" t="s">
        <v>9</v>
      </c>
      <c r="BK190" s="222">
        <f>ROUND(I190*H190,3)</f>
        <v>0</v>
      </c>
      <c r="BL190" s="131" t="s">
        <v>281</v>
      </c>
      <c r="BM190" s="131" t="s">
        <v>1754</v>
      </c>
    </row>
    <row r="191" spans="1:65" s="147" customFormat="1" ht="27" x14ac:dyDescent="0.3">
      <c r="A191" s="639"/>
      <c r="B191" s="640"/>
      <c r="C191" s="639"/>
      <c r="D191" s="770" t="s">
        <v>1579</v>
      </c>
      <c r="E191" s="639"/>
      <c r="F191" s="771" t="s">
        <v>1755</v>
      </c>
      <c r="G191" s="639"/>
      <c r="H191" s="639"/>
      <c r="I191" s="201"/>
      <c r="J191" s="201"/>
      <c r="K191" s="639"/>
      <c r="L191" s="144"/>
      <c r="M191" s="268"/>
      <c r="N191" s="145"/>
      <c r="O191" s="145"/>
      <c r="P191" s="145"/>
      <c r="Q191" s="145"/>
      <c r="R191" s="145"/>
      <c r="S191" s="145"/>
      <c r="T191" s="173"/>
      <c r="AT191" s="131" t="s">
        <v>1579</v>
      </c>
      <c r="AU191" s="131" t="s">
        <v>84</v>
      </c>
    </row>
    <row r="192" spans="1:65" s="226" customFormat="1" x14ac:dyDescent="0.3">
      <c r="A192" s="733"/>
      <c r="B192" s="734"/>
      <c r="C192" s="733"/>
      <c r="D192" s="773" t="s">
        <v>202</v>
      </c>
      <c r="E192" s="736" t="s">
        <v>3</v>
      </c>
      <c r="F192" s="774" t="s">
        <v>1756</v>
      </c>
      <c r="G192" s="733"/>
      <c r="H192" s="737">
        <v>6</v>
      </c>
      <c r="I192" s="269"/>
      <c r="J192" s="269"/>
      <c r="K192" s="733"/>
      <c r="L192" s="223"/>
      <c r="M192" s="270"/>
      <c r="N192" s="224"/>
      <c r="O192" s="224"/>
      <c r="P192" s="224"/>
      <c r="Q192" s="224"/>
      <c r="R192" s="224"/>
      <c r="S192" s="224"/>
      <c r="T192" s="225"/>
      <c r="AT192" s="227" t="s">
        <v>202</v>
      </c>
      <c r="AU192" s="227" t="s">
        <v>84</v>
      </c>
      <c r="AV192" s="226" t="s">
        <v>84</v>
      </c>
      <c r="AW192" s="226" t="s">
        <v>41</v>
      </c>
      <c r="AX192" s="226" t="s">
        <v>9</v>
      </c>
      <c r="AY192" s="227" t="s">
        <v>193</v>
      </c>
    </row>
    <row r="193" spans="1:65" s="147" customFormat="1" ht="22.5" customHeight="1" x14ac:dyDescent="0.3">
      <c r="A193" s="639"/>
      <c r="B193" s="640"/>
      <c r="C193" s="728" t="s">
        <v>411</v>
      </c>
      <c r="D193" s="728" t="s">
        <v>195</v>
      </c>
      <c r="E193" s="729" t="s">
        <v>1757</v>
      </c>
      <c r="F193" s="768" t="s">
        <v>1758</v>
      </c>
      <c r="G193" s="730" t="s">
        <v>239</v>
      </c>
      <c r="H193" s="731">
        <v>3</v>
      </c>
      <c r="I193" s="266"/>
      <c r="J193" s="484">
        <f>ROUND(I193*H193,3)</f>
        <v>0</v>
      </c>
      <c r="K193" s="769" t="s">
        <v>1443</v>
      </c>
      <c r="L193" s="144"/>
      <c r="M193" s="267" t="s">
        <v>3</v>
      </c>
      <c r="N193" s="153" t="s">
        <v>50</v>
      </c>
      <c r="O193" s="145"/>
      <c r="P193" s="220">
        <f>O193*H193</f>
        <v>0</v>
      </c>
      <c r="Q193" s="220">
        <v>1.9000000000000001E-4</v>
      </c>
      <c r="R193" s="220">
        <f>Q193*H193</f>
        <v>5.6999999999999998E-4</v>
      </c>
      <c r="S193" s="220">
        <v>0</v>
      </c>
      <c r="T193" s="221">
        <f>S193*H193</f>
        <v>0</v>
      </c>
      <c r="AR193" s="131" t="s">
        <v>281</v>
      </c>
      <c r="AT193" s="131" t="s">
        <v>195</v>
      </c>
      <c r="AU193" s="131" t="s">
        <v>84</v>
      </c>
      <c r="AY193" s="131" t="s">
        <v>193</v>
      </c>
      <c r="BE193" s="222">
        <f>IF(N193="základní",J193,0)</f>
        <v>0</v>
      </c>
      <c r="BF193" s="222">
        <f>IF(N193="snížená",J193,0)</f>
        <v>0</v>
      </c>
      <c r="BG193" s="222">
        <f>IF(N193="zákl. přenesená",J193,0)</f>
        <v>0</v>
      </c>
      <c r="BH193" s="222">
        <f>IF(N193="sníž. přenesená",J193,0)</f>
        <v>0</v>
      </c>
      <c r="BI193" s="222">
        <f>IF(N193="nulová",J193,0)</f>
        <v>0</v>
      </c>
      <c r="BJ193" s="131" t="s">
        <v>200</v>
      </c>
      <c r="BK193" s="222">
        <f>ROUND(I193*H193,3)</f>
        <v>0</v>
      </c>
      <c r="BL193" s="131" t="s">
        <v>281</v>
      </c>
      <c r="BM193" s="131" t="s">
        <v>1759</v>
      </c>
    </row>
    <row r="194" spans="1:65" s="226" customFormat="1" x14ac:dyDescent="0.3">
      <c r="A194" s="733"/>
      <c r="B194" s="734"/>
      <c r="C194" s="733"/>
      <c r="D194" s="773" t="s">
        <v>202</v>
      </c>
      <c r="E194" s="736" t="s">
        <v>3</v>
      </c>
      <c r="F194" s="774" t="s">
        <v>1760</v>
      </c>
      <c r="G194" s="733"/>
      <c r="H194" s="737">
        <v>3</v>
      </c>
      <c r="I194" s="269"/>
      <c r="J194" s="269"/>
      <c r="K194" s="733"/>
      <c r="L194" s="223"/>
      <c r="M194" s="270"/>
      <c r="N194" s="224"/>
      <c r="O194" s="224"/>
      <c r="P194" s="224"/>
      <c r="Q194" s="224"/>
      <c r="R194" s="224"/>
      <c r="S194" s="224"/>
      <c r="T194" s="225"/>
      <c r="AT194" s="227" t="s">
        <v>202</v>
      </c>
      <c r="AU194" s="227" t="s">
        <v>84</v>
      </c>
      <c r="AV194" s="226" t="s">
        <v>84</v>
      </c>
      <c r="AW194" s="226" t="s">
        <v>41</v>
      </c>
      <c r="AX194" s="226" t="s">
        <v>9</v>
      </c>
      <c r="AY194" s="227" t="s">
        <v>193</v>
      </c>
    </row>
    <row r="195" spans="1:65" s="147" customFormat="1" ht="22.5" customHeight="1" x14ac:dyDescent="0.3">
      <c r="A195" s="639"/>
      <c r="B195" s="640"/>
      <c r="C195" s="728" t="s">
        <v>417</v>
      </c>
      <c r="D195" s="728" t="s">
        <v>195</v>
      </c>
      <c r="E195" s="729" t="s">
        <v>1761</v>
      </c>
      <c r="F195" s="768" t="s">
        <v>1658</v>
      </c>
      <c r="G195" s="730" t="s">
        <v>239</v>
      </c>
      <c r="H195" s="731">
        <v>11</v>
      </c>
      <c r="I195" s="266"/>
      <c r="J195" s="484">
        <f>ROUND(I195*H195,3)</f>
        <v>0</v>
      </c>
      <c r="K195" s="769" t="s">
        <v>1443</v>
      </c>
      <c r="L195" s="144"/>
      <c r="M195" s="267" t="s">
        <v>3</v>
      </c>
      <c r="N195" s="153" t="s">
        <v>50</v>
      </c>
      <c r="O195" s="145"/>
      <c r="P195" s="220">
        <f>O195*H195</f>
        <v>0</v>
      </c>
      <c r="Q195" s="220">
        <v>1.9000000000000001E-4</v>
      </c>
      <c r="R195" s="220">
        <f>Q195*H195</f>
        <v>2.0900000000000003E-3</v>
      </c>
      <c r="S195" s="220">
        <v>0</v>
      </c>
      <c r="T195" s="221">
        <f>S195*H195</f>
        <v>0</v>
      </c>
      <c r="AR195" s="131" t="s">
        <v>281</v>
      </c>
      <c r="AT195" s="131" t="s">
        <v>195</v>
      </c>
      <c r="AU195" s="131" t="s">
        <v>84</v>
      </c>
      <c r="AY195" s="131" t="s">
        <v>193</v>
      </c>
      <c r="BE195" s="222">
        <f>IF(N195="základní",J195,0)</f>
        <v>0</v>
      </c>
      <c r="BF195" s="222">
        <f>IF(N195="snížená",J195,0)</f>
        <v>0</v>
      </c>
      <c r="BG195" s="222">
        <f>IF(N195="zákl. přenesená",J195,0)</f>
        <v>0</v>
      </c>
      <c r="BH195" s="222">
        <f>IF(N195="sníž. přenesená",J195,0)</f>
        <v>0</v>
      </c>
      <c r="BI195" s="222">
        <f>IF(N195="nulová",J195,0)</f>
        <v>0</v>
      </c>
      <c r="BJ195" s="131" t="s">
        <v>200</v>
      </c>
      <c r="BK195" s="222">
        <f>ROUND(I195*H195,3)</f>
        <v>0</v>
      </c>
      <c r="BL195" s="131" t="s">
        <v>281</v>
      </c>
      <c r="BM195" s="131" t="s">
        <v>1762</v>
      </c>
    </row>
    <row r="196" spans="1:65" s="147" customFormat="1" ht="27" x14ac:dyDescent="0.3">
      <c r="A196" s="639"/>
      <c r="B196" s="640"/>
      <c r="C196" s="639"/>
      <c r="D196" s="770" t="s">
        <v>1579</v>
      </c>
      <c r="E196" s="639"/>
      <c r="F196" s="771" t="s">
        <v>1763</v>
      </c>
      <c r="G196" s="639"/>
      <c r="H196" s="639"/>
      <c r="I196" s="201"/>
      <c r="J196" s="201"/>
      <c r="K196" s="639"/>
      <c r="L196" s="144"/>
      <c r="M196" s="268"/>
      <c r="N196" s="145"/>
      <c r="O196" s="145"/>
      <c r="P196" s="145"/>
      <c r="Q196" s="145"/>
      <c r="R196" s="145"/>
      <c r="S196" s="145"/>
      <c r="T196" s="173"/>
      <c r="AT196" s="131" t="s">
        <v>1579</v>
      </c>
      <c r="AU196" s="131" t="s">
        <v>84</v>
      </c>
    </row>
    <row r="197" spans="1:65" s="147" customFormat="1" ht="40.5" x14ac:dyDescent="0.3">
      <c r="A197" s="639"/>
      <c r="B197" s="640"/>
      <c r="C197" s="639"/>
      <c r="D197" s="770" t="s">
        <v>1581</v>
      </c>
      <c r="E197" s="639"/>
      <c r="F197" s="772" t="s">
        <v>1764</v>
      </c>
      <c r="G197" s="639"/>
      <c r="H197" s="639"/>
      <c r="I197" s="201"/>
      <c r="J197" s="201"/>
      <c r="K197" s="639"/>
      <c r="L197" s="144"/>
      <c r="M197" s="268"/>
      <c r="N197" s="145"/>
      <c r="O197" s="145"/>
      <c r="P197" s="145"/>
      <c r="Q197" s="145"/>
      <c r="R197" s="145"/>
      <c r="S197" s="145"/>
      <c r="T197" s="173"/>
      <c r="AT197" s="131" t="s">
        <v>1581</v>
      </c>
      <c r="AU197" s="131" t="s">
        <v>84</v>
      </c>
    </row>
    <row r="198" spans="1:65" s="226" customFormat="1" x14ac:dyDescent="0.3">
      <c r="A198" s="733"/>
      <c r="B198" s="734"/>
      <c r="C198" s="733"/>
      <c r="D198" s="773" t="s">
        <v>202</v>
      </c>
      <c r="E198" s="736" t="s">
        <v>3</v>
      </c>
      <c r="F198" s="774" t="s">
        <v>1765</v>
      </c>
      <c r="G198" s="733"/>
      <c r="H198" s="737">
        <v>11</v>
      </c>
      <c r="I198" s="269"/>
      <c r="J198" s="269"/>
      <c r="K198" s="733"/>
      <c r="L198" s="223"/>
      <c r="M198" s="270"/>
      <c r="N198" s="224"/>
      <c r="O198" s="224"/>
      <c r="P198" s="224"/>
      <c r="Q198" s="224"/>
      <c r="R198" s="224"/>
      <c r="S198" s="224"/>
      <c r="T198" s="225"/>
      <c r="AT198" s="227" t="s">
        <v>202</v>
      </c>
      <c r="AU198" s="227" t="s">
        <v>84</v>
      </c>
      <c r="AV198" s="226" t="s">
        <v>84</v>
      </c>
      <c r="AW198" s="226" t="s">
        <v>41</v>
      </c>
      <c r="AX198" s="226" t="s">
        <v>9</v>
      </c>
      <c r="AY198" s="227" t="s">
        <v>193</v>
      </c>
    </row>
    <row r="199" spans="1:65" s="147" customFormat="1" ht="22.5" customHeight="1" x14ac:dyDescent="0.3">
      <c r="A199" s="639"/>
      <c r="B199" s="640"/>
      <c r="C199" s="728" t="s">
        <v>31</v>
      </c>
      <c r="D199" s="728" t="s">
        <v>195</v>
      </c>
      <c r="E199" s="729" t="s">
        <v>1766</v>
      </c>
      <c r="F199" s="768" t="s">
        <v>1767</v>
      </c>
      <c r="G199" s="730" t="s">
        <v>232</v>
      </c>
      <c r="H199" s="731">
        <v>205</v>
      </c>
      <c r="I199" s="266"/>
      <c r="J199" s="484">
        <f>ROUND(I199*H199,3)</f>
        <v>0</v>
      </c>
      <c r="K199" s="769" t="s">
        <v>1443</v>
      </c>
      <c r="L199" s="144"/>
      <c r="M199" s="267" t="s">
        <v>3</v>
      </c>
      <c r="N199" s="153" t="s">
        <v>50</v>
      </c>
      <c r="O199" s="145"/>
      <c r="P199" s="220">
        <f>O199*H199</f>
        <v>0</v>
      </c>
      <c r="Q199" s="220">
        <v>1.8000000000000001E-4</v>
      </c>
      <c r="R199" s="220">
        <f>Q199*H199</f>
        <v>3.6900000000000002E-2</v>
      </c>
      <c r="S199" s="220">
        <v>0</v>
      </c>
      <c r="T199" s="221">
        <f>S199*H199</f>
        <v>0</v>
      </c>
      <c r="AR199" s="131" t="s">
        <v>9</v>
      </c>
      <c r="AT199" s="131" t="s">
        <v>195</v>
      </c>
      <c r="AU199" s="131" t="s">
        <v>84</v>
      </c>
      <c r="AY199" s="131" t="s">
        <v>193</v>
      </c>
      <c r="BE199" s="222">
        <f>IF(N199="základní",J199,0)</f>
        <v>0</v>
      </c>
      <c r="BF199" s="222">
        <f>IF(N199="snížená",J199,0)</f>
        <v>0</v>
      </c>
      <c r="BG199" s="222">
        <f>IF(N199="zákl. přenesená",J199,0)</f>
        <v>0</v>
      </c>
      <c r="BH199" s="222">
        <f>IF(N199="sníž. přenesená",J199,0)</f>
        <v>0</v>
      </c>
      <c r="BI199" s="222">
        <f>IF(N199="nulová",J199,0)</f>
        <v>0</v>
      </c>
      <c r="BJ199" s="131" t="s">
        <v>200</v>
      </c>
      <c r="BK199" s="222">
        <f>ROUND(I199*H199,3)</f>
        <v>0</v>
      </c>
      <c r="BL199" s="131" t="s">
        <v>9</v>
      </c>
      <c r="BM199" s="131" t="s">
        <v>1768</v>
      </c>
    </row>
    <row r="200" spans="1:65" s="226" customFormat="1" x14ac:dyDescent="0.3">
      <c r="A200" s="733"/>
      <c r="B200" s="734"/>
      <c r="C200" s="733"/>
      <c r="D200" s="773" t="s">
        <v>202</v>
      </c>
      <c r="E200" s="736" t="s">
        <v>3</v>
      </c>
      <c r="F200" s="774" t="s">
        <v>1769</v>
      </c>
      <c r="G200" s="733"/>
      <c r="H200" s="737">
        <v>205</v>
      </c>
      <c r="I200" s="269"/>
      <c r="J200" s="269"/>
      <c r="K200" s="733"/>
      <c r="L200" s="223"/>
      <c r="M200" s="270"/>
      <c r="N200" s="224"/>
      <c r="O200" s="224"/>
      <c r="P200" s="224"/>
      <c r="Q200" s="224"/>
      <c r="R200" s="224"/>
      <c r="S200" s="224"/>
      <c r="T200" s="225"/>
      <c r="AT200" s="227" t="s">
        <v>202</v>
      </c>
      <c r="AU200" s="227" t="s">
        <v>84</v>
      </c>
      <c r="AV200" s="226" t="s">
        <v>84</v>
      </c>
      <c r="AW200" s="226" t="s">
        <v>41</v>
      </c>
      <c r="AX200" s="226" t="s">
        <v>9</v>
      </c>
      <c r="AY200" s="227" t="s">
        <v>193</v>
      </c>
    </row>
    <row r="201" spans="1:65" s="147" customFormat="1" ht="22.5" customHeight="1" x14ac:dyDescent="0.3">
      <c r="A201" s="639"/>
      <c r="B201" s="640"/>
      <c r="C201" s="728" t="s">
        <v>424</v>
      </c>
      <c r="D201" s="728" t="s">
        <v>195</v>
      </c>
      <c r="E201" s="729" t="s">
        <v>1770</v>
      </c>
      <c r="F201" s="768" t="s">
        <v>1771</v>
      </c>
      <c r="G201" s="730" t="s">
        <v>232</v>
      </c>
      <c r="H201" s="731">
        <v>205</v>
      </c>
      <c r="I201" s="266"/>
      <c r="J201" s="484">
        <f>ROUND(I201*H201,3)</f>
        <v>0</v>
      </c>
      <c r="K201" s="769" t="s">
        <v>1443</v>
      </c>
      <c r="L201" s="144"/>
      <c r="M201" s="267" t="s">
        <v>3</v>
      </c>
      <c r="N201" s="153" t="s">
        <v>50</v>
      </c>
      <c r="O201" s="145"/>
      <c r="P201" s="220">
        <f>O201*H201</f>
        <v>0</v>
      </c>
      <c r="Q201" s="220">
        <v>1.0000000000000001E-5</v>
      </c>
      <c r="R201" s="220">
        <f>Q201*H201</f>
        <v>2.0500000000000002E-3</v>
      </c>
      <c r="S201" s="220">
        <v>0</v>
      </c>
      <c r="T201" s="221">
        <f>S201*H201</f>
        <v>0</v>
      </c>
      <c r="AR201" s="131" t="s">
        <v>9</v>
      </c>
      <c r="AT201" s="131" t="s">
        <v>195</v>
      </c>
      <c r="AU201" s="131" t="s">
        <v>84</v>
      </c>
      <c r="AY201" s="131" t="s">
        <v>193</v>
      </c>
      <c r="BE201" s="222">
        <f>IF(N201="základní",J201,0)</f>
        <v>0</v>
      </c>
      <c r="BF201" s="222">
        <f>IF(N201="snížená",J201,0)</f>
        <v>0</v>
      </c>
      <c r="BG201" s="222">
        <f>IF(N201="zákl. přenesená",J201,0)</f>
        <v>0</v>
      </c>
      <c r="BH201" s="222">
        <f>IF(N201="sníž. přenesená",J201,0)</f>
        <v>0</v>
      </c>
      <c r="BI201" s="222">
        <f>IF(N201="nulová",J201,0)</f>
        <v>0</v>
      </c>
      <c r="BJ201" s="131" t="s">
        <v>200</v>
      </c>
      <c r="BK201" s="222">
        <f>ROUND(I201*H201,3)</f>
        <v>0</v>
      </c>
      <c r="BL201" s="131" t="s">
        <v>9</v>
      </c>
      <c r="BM201" s="131" t="s">
        <v>1772</v>
      </c>
    </row>
    <row r="202" spans="1:65" s="147" customFormat="1" ht="22.5" customHeight="1" x14ac:dyDescent="0.3">
      <c r="A202" s="639"/>
      <c r="B202" s="640"/>
      <c r="C202" s="728" t="s">
        <v>429</v>
      </c>
      <c r="D202" s="728" t="s">
        <v>195</v>
      </c>
      <c r="E202" s="729" t="s">
        <v>1773</v>
      </c>
      <c r="F202" s="768" t="s">
        <v>1774</v>
      </c>
      <c r="G202" s="730" t="s">
        <v>212</v>
      </c>
      <c r="H202" s="731">
        <v>4.8949999999999996</v>
      </c>
      <c r="I202" s="266"/>
      <c r="J202" s="484">
        <f>ROUND(I202*H202,3)</f>
        <v>0</v>
      </c>
      <c r="K202" s="769" t="s">
        <v>1443</v>
      </c>
      <c r="L202" s="144"/>
      <c r="M202" s="267" t="s">
        <v>3</v>
      </c>
      <c r="N202" s="153" t="s">
        <v>50</v>
      </c>
      <c r="O202" s="145"/>
      <c r="P202" s="220">
        <f>O202*H202</f>
        <v>0</v>
      </c>
      <c r="Q202" s="220">
        <v>0</v>
      </c>
      <c r="R202" s="220">
        <f>Q202*H202</f>
        <v>0</v>
      </c>
      <c r="S202" s="220">
        <v>0</v>
      </c>
      <c r="T202" s="221">
        <f>S202*H202</f>
        <v>0</v>
      </c>
      <c r="AR202" s="131" t="s">
        <v>281</v>
      </c>
      <c r="AT202" s="131" t="s">
        <v>195</v>
      </c>
      <c r="AU202" s="131" t="s">
        <v>84</v>
      </c>
      <c r="AY202" s="131" t="s">
        <v>193</v>
      </c>
      <c r="BE202" s="222">
        <f>IF(N202="základní",J202,0)</f>
        <v>0</v>
      </c>
      <c r="BF202" s="222">
        <f>IF(N202="snížená",J202,0)</f>
        <v>0</v>
      </c>
      <c r="BG202" s="222">
        <f>IF(N202="zákl. přenesená",J202,0)</f>
        <v>0</v>
      </c>
      <c r="BH202" s="222">
        <f>IF(N202="sníž. přenesená",J202,0)</f>
        <v>0</v>
      </c>
      <c r="BI202" s="222">
        <f>IF(N202="nulová",J202,0)</f>
        <v>0</v>
      </c>
      <c r="BJ202" s="131" t="s">
        <v>200</v>
      </c>
      <c r="BK202" s="222">
        <f>ROUND(I202*H202,3)</f>
        <v>0</v>
      </c>
      <c r="BL202" s="131" t="s">
        <v>281</v>
      </c>
      <c r="BM202" s="131" t="s">
        <v>1775</v>
      </c>
    </row>
    <row r="203" spans="1:65" s="215" customFormat="1" ht="29.85" customHeight="1" x14ac:dyDescent="0.3">
      <c r="A203" s="720"/>
      <c r="B203" s="721"/>
      <c r="C203" s="720"/>
      <c r="D203" s="767" t="s">
        <v>76</v>
      </c>
      <c r="E203" s="727" t="s">
        <v>1776</v>
      </c>
      <c r="F203" s="727" t="s">
        <v>1777</v>
      </c>
      <c r="G203" s="720"/>
      <c r="H203" s="720"/>
      <c r="I203" s="264"/>
      <c r="J203" s="791">
        <f>BK203</f>
        <v>0</v>
      </c>
      <c r="K203" s="720"/>
      <c r="L203" s="211"/>
      <c r="M203" s="265"/>
      <c r="N203" s="212"/>
      <c r="O203" s="212"/>
      <c r="P203" s="213">
        <f>SUM(P204:P223)</f>
        <v>0</v>
      </c>
      <c r="Q203" s="212"/>
      <c r="R203" s="213">
        <f>SUM(R204:R223)</f>
        <v>9.7615840000000009E-2</v>
      </c>
      <c r="S203" s="212"/>
      <c r="T203" s="214">
        <f>SUM(T204:T223)</f>
        <v>0</v>
      </c>
      <c r="AR203" s="216" t="s">
        <v>84</v>
      </c>
      <c r="AT203" s="217" t="s">
        <v>76</v>
      </c>
      <c r="AU203" s="217" t="s">
        <v>9</v>
      </c>
      <c r="AY203" s="216" t="s">
        <v>193</v>
      </c>
      <c r="BK203" s="218">
        <f>SUM(BK204:BK223)</f>
        <v>0</v>
      </c>
    </row>
    <row r="204" spans="1:65" s="147" customFormat="1" ht="22.5" customHeight="1" x14ac:dyDescent="0.3">
      <c r="A204" s="639"/>
      <c r="B204" s="640"/>
      <c r="C204" s="728" t="s">
        <v>433</v>
      </c>
      <c r="D204" s="728" t="s">
        <v>195</v>
      </c>
      <c r="E204" s="729" t="s">
        <v>1778</v>
      </c>
      <c r="F204" s="768" t="s">
        <v>1779</v>
      </c>
      <c r="G204" s="730" t="s">
        <v>1433</v>
      </c>
      <c r="H204" s="731">
        <v>4</v>
      </c>
      <c r="I204" s="266"/>
      <c r="J204" s="484">
        <f>ROUND(I204*H204,3)</f>
        <v>0</v>
      </c>
      <c r="K204" s="768" t="s">
        <v>1648</v>
      </c>
      <c r="L204" s="144"/>
      <c r="M204" s="267" t="s">
        <v>3</v>
      </c>
      <c r="N204" s="153" t="s">
        <v>48</v>
      </c>
      <c r="O204" s="145"/>
      <c r="P204" s="220">
        <f>O204*H204</f>
        <v>0</v>
      </c>
      <c r="Q204" s="220">
        <v>1.4760000000000001E-2</v>
      </c>
      <c r="R204" s="220">
        <f>Q204*H204</f>
        <v>5.9040000000000002E-2</v>
      </c>
      <c r="S204" s="220">
        <v>0</v>
      </c>
      <c r="T204" s="221">
        <f>S204*H204</f>
        <v>0</v>
      </c>
      <c r="AR204" s="131" t="s">
        <v>281</v>
      </c>
      <c r="AT204" s="131" t="s">
        <v>195</v>
      </c>
      <c r="AU204" s="131" t="s">
        <v>84</v>
      </c>
      <c r="AY204" s="131" t="s">
        <v>193</v>
      </c>
      <c r="BE204" s="222">
        <f>IF(N204="základní",J204,0)</f>
        <v>0</v>
      </c>
      <c r="BF204" s="222">
        <f>IF(N204="snížená",J204,0)</f>
        <v>0</v>
      </c>
      <c r="BG204" s="222">
        <f>IF(N204="zákl. přenesená",J204,0)</f>
        <v>0</v>
      </c>
      <c r="BH204" s="222">
        <f>IF(N204="sníž. přenesená",J204,0)</f>
        <v>0</v>
      </c>
      <c r="BI204" s="222">
        <f>IF(N204="nulová",J204,0)</f>
        <v>0</v>
      </c>
      <c r="BJ204" s="131" t="s">
        <v>9</v>
      </c>
      <c r="BK204" s="222">
        <f>ROUND(I204*H204,3)</f>
        <v>0</v>
      </c>
      <c r="BL204" s="131" t="s">
        <v>281</v>
      </c>
      <c r="BM204" s="131" t="s">
        <v>1780</v>
      </c>
    </row>
    <row r="205" spans="1:65" s="147" customFormat="1" ht="27" x14ac:dyDescent="0.3">
      <c r="A205" s="639"/>
      <c r="B205" s="640"/>
      <c r="C205" s="639"/>
      <c r="D205" s="770" t="s">
        <v>1579</v>
      </c>
      <c r="E205" s="639"/>
      <c r="F205" s="771" t="s">
        <v>1781</v>
      </c>
      <c r="G205" s="639"/>
      <c r="H205" s="639"/>
      <c r="I205" s="201"/>
      <c r="J205" s="201"/>
      <c r="K205" s="639"/>
      <c r="L205" s="144"/>
      <c r="M205" s="268"/>
      <c r="N205" s="145"/>
      <c r="O205" s="145"/>
      <c r="P205" s="145"/>
      <c r="Q205" s="145"/>
      <c r="R205" s="145"/>
      <c r="S205" s="145"/>
      <c r="T205" s="173"/>
      <c r="AT205" s="131" t="s">
        <v>1579</v>
      </c>
      <c r="AU205" s="131" t="s">
        <v>84</v>
      </c>
    </row>
    <row r="206" spans="1:65" s="147" customFormat="1" ht="40.5" x14ac:dyDescent="0.3">
      <c r="A206" s="639"/>
      <c r="B206" s="640"/>
      <c r="C206" s="639"/>
      <c r="D206" s="773" t="s">
        <v>1581</v>
      </c>
      <c r="E206" s="639"/>
      <c r="F206" s="776" t="s">
        <v>1782</v>
      </c>
      <c r="G206" s="639"/>
      <c r="H206" s="639"/>
      <c r="I206" s="201"/>
      <c r="J206" s="201"/>
      <c r="K206" s="639"/>
      <c r="L206" s="144"/>
      <c r="M206" s="268"/>
      <c r="N206" s="145"/>
      <c r="O206" s="145"/>
      <c r="P206" s="145"/>
      <c r="Q206" s="145"/>
      <c r="R206" s="145"/>
      <c r="S206" s="145"/>
      <c r="T206" s="173"/>
      <c r="AT206" s="131" t="s">
        <v>1581</v>
      </c>
      <c r="AU206" s="131" t="s">
        <v>84</v>
      </c>
    </row>
    <row r="207" spans="1:65" s="147" customFormat="1" ht="31.5" customHeight="1" x14ac:dyDescent="0.3">
      <c r="A207" s="639"/>
      <c r="B207" s="640"/>
      <c r="C207" s="728" t="s">
        <v>437</v>
      </c>
      <c r="D207" s="728" t="s">
        <v>195</v>
      </c>
      <c r="E207" s="729" t="s">
        <v>1783</v>
      </c>
      <c r="F207" s="768" t="s">
        <v>1784</v>
      </c>
      <c r="G207" s="730" t="s">
        <v>1433</v>
      </c>
      <c r="H207" s="731">
        <v>1</v>
      </c>
      <c r="I207" s="266"/>
      <c r="J207" s="484">
        <f>ROUND(I207*H207,3)</f>
        <v>0</v>
      </c>
      <c r="K207" s="768" t="s">
        <v>1648</v>
      </c>
      <c r="L207" s="144"/>
      <c r="M207" s="267" t="s">
        <v>3</v>
      </c>
      <c r="N207" s="153" t="s">
        <v>48</v>
      </c>
      <c r="O207" s="145"/>
      <c r="P207" s="220">
        <f>O207*H207</f>
        <v>0</v>
      </c>
      <c r="Q207" s="220">
        <v>2.2700000000000001E-2</v>
      </c>
      <c r="R207" s="220">
        <f>Q207*H207</f>
        <v>2.2700000000000001E-2</v>
      </c>
      <c r="S207" s="220">
        <v>0</v>
      </c>
      <c r="T207" s="221">
        <f>S207*H207</f>
        <v>0</v>
      </c>
      <c r="AR207" s="131" t="s">
        <v>281</v>
      </c>
      <c r="AT207" s="131" t="s">
        <v>195</v>
      </c>
      <c r="AU207" s="131" t="s">
        <v>84</v>
      </c>
      <c r="AY207" s="131" t="s">
        <v>193</v>
      </c>
      <c r="BE207" s="222">
        <f>IF(N207="základní",J207,0)</f>
        <v>0</v>
      </c>
      <c r="BF207" s="222">
        <f>IF(N207="snížená",J207,0)</f>
        <v>0</v>
      </c>
      <c r="BG207" s="222">
        <f>IF(N207="zákl. přenesená",J207,0)</f>
        <v>0</v>
      </c>
      <c r="BH207" s="222">
        <f>IF(N207="sníž. přenesená",J207,0)</f>
        <v>0</v>
      </c>
      <c r="BI207" s="222">
        <f>IF(N207="nulová",J207,0)</f>
        <v>0</v>
      </c>
      <c r="BJ207" s="131" t="s">
        <v>9</v>
      </c>
      <c r="BK207" s="222">
        <f>ROUND(I207*H207,3)</f>
        <v>0</v>
      </c>
      <c r="BL207" s="131" t="s">
        <v>281</v>
      </c>
      <c r="BM207" s="131" t="s">
        <v>1785</v>
      </c>
    </row>
    <row r="208" spans="1:65" s="147" customFormat="1" ht="27" x14ac:dyDescent="0.3">
      <c r="A208" s="639"/>
      <c r="B208" s="640"/>
      <c r="C208" s="639"/>
      <c r="D208" s="770" t="s">
        <v>1579</v>
      </c>
      <c r="E208" s="639"/>
      <c r="F208" s="771" t="s">
        <v>1786</v>
      </c>
      <c r="G208" s="639"/>
      <c r="H208" s="639"/>
      <c r="I208" s="201"/>
      <c r="J208" s="201"/>
      <c r="K208" s="639"/>
      <c r="L208" s="144"/>
      <c r="M208" s="268"/>
      <c r="N208" s="145"/>
      <c r="O208" s="145"/>
      <c r="P208" s="145"/>
      <c r="Q208" s="145"/>
      <c r="R208" s="145"/>
      <c r="S208" s="145"/>
      <c r="T208" s="173"/>
      <c r="AT208" s="131" t="s">
        <v>1579</v>
      </c>
      <c r="AU208" s="131" t="s">
        <v>84</v>
      </c>
    </row>
    <row r="209" spans="1:65" s="147" customFormat="1" ht="40.5" x14ac:dyDescent="0.3">
      <c r="A209" s="639"/>
      <c r="B209" s="640"/>
      <c r="C209" s="639"/>
      <c r="D209" s="773" t="s">
        <v>1581</v>
      </c>
      <c r="E209" s="639"/>
      <c r="F209" s="776" t="s">
        <v>1787</v>
      </c>
      <c r="G209" s="639"/>
      <c r="H209" s="639"/>
      <c r="I209" s="201"/>
      <c r="J209" s="201"/>
      <c r="K209" s="639"/>
      <c r="L209" s="144"/>
      <c r="M209" s="268"/>
      <c r="N209" s="145"/>
      <c r="O209" s="145"/>
      <c r="P209" s="145"/>
      <c r="Q209" s="145"/>
      <c r="R209" s="145"/>
      <c r="S209" s="145"/>
      <c r="T209" s="173"/>
      <c r="AT209" s="131" t="s">
        <v>1581</v>
      </c>
      <c r="AU209" s="131" t="s">
        <v>84</v>
      </c>
    </row>
    <row r="210" spans="1:65" s="147" customFormat="1" ht="22.5" customHeight="1" x14ac:dyDescent="0.3">
      <c r="A210" s="639"/>
      <c r="B210" s="640"/>
      <c r="C210" s="728" t="s">
        <v>441</v>
      </c>
      <c r="D210" s="728" t="s">
        <v>195</v>
      </c>
      <c r="E210" s="729" t="s">
        <v>1788</v>
      </c>
      <c r="F210" s="768" t="s">
        <v>1789</v>
      </c>
      <c r="G210" s="730" t="s">
        <v>1433</v>
      </c>
      <c r="H210" s="731">
        <v>1</v>
      </c>
      <c r="I210" s="266"/>
      <c r="J210" s="484">
        <f>ROUND(I210*H210,3)</f>
        <v>0</v>
      </c>
      <c r="K210" s="768" t="s">
        <v>1648</v>
      </c>
      <c r="L210" s="144"/>
      <c r="M210" s="267" t="s">
        <v>3</v>
      </c>
      <c r="N210" s="153" t="s">
        <v>48</v>
      </c>
      <c r="O210" s="145"/>
      <c r="P210" s="220">
        <f>O210*H210</f>
        <v>0</v>
      </c>
      <c r="Q210" s="220">
        <v>1.9599999999999999E-3</v>
      </c>
      <c r="R210" s="220">
        <f>Q210*H210</f>
        <v>1.9599999999999999E-3</v>
      </c>
      <c r="S210" s="220">
        <v>0</v>
      </c>
      <c r="T210" s="221">
        <f>S210*H210</f>
        <v>0</v>
      </c>
      <c r="AR210" s="131" t="s">
        <v>281</v>
      </c>
      <c r="AT210" s="131" t="s">
        <v>195</v>
      </c>
      <c r="AU210" s="131" t="s">
        <v>84</v>
      </c>
      <c r="AY210" s="131" t="s">
        <v>193</v>
      </c>
      <c r="BE210" s="222">
        <f>IF(N210="základní",J210,0)</f>
        <v>0</v>
      </c>
      <c r="BF210" s="222">
        <f>IF(N210="snížená",J210,0)</f>
        <v>0</v>
      </c>
      <c r="BG210" s="222">
        <f>IF(N210="zákl. přenesená",J210,0)</f>
        <v>0</v>
      </c>
      <c r="BH210" s="222">
        <f>IF(N210="sníž. přenesená",J210,0)</f>
        <v>0</v>
      </c>
      <c r="BI210" s="222">
        <f>IF(N210="nulová",J210,0)</f>
        <v>0</v>
      </c>
      <c r="BJ210" s="131" t="s">
        <v>9</v>
      </c>
      <c r="BK210" s="222">
        <f>ROUND(I210*H210,3)</f>
        <v>0</v>
      </c>
      <c r="BL210" s="131" t="s">
        <v>281</v>
      </c>
      <c r="BM210" s="131" t="s">
        <v>1790</v>
      </c>
    </row>
    <row r="211" spans="1:65" s="147" customFormat="1" x14ac:dyDescent="0.3">
      <c r="A211" s="639"/>
      <c r="B211" s="640"/>
      <c r="C211" s="639"/>
      <c r="D211" s="770" t="s">
        <v>1579</v>
      </c>
      <c r="E211" s="639"/>
      <c r="F211" s="771" t="s">
        <v>1789</v>
      </c>
      <c r="G211" s="639"/>
      <c r="H211" s="639"/>
      <c r="I211" s="201"/>
      <c r="J211" s="201"/>
      <c r="K211" s="639"/>
      <c r="L211" s="144"/>
      <c r="M211" s="268"/>
      <c r="N211" s="145"/>
      <c r="O211" s="145"/>
      <c r="P211" s="145"/>
      <c r="Q211" s="145"/>
      <c r="R211" s="145"/>
      <c r="S211" s="145"/>
      <c r="T211" s="173"/>
      <c r="AT211" s="131" t="s">
        <v>1579</v>
      </c>
      <c r="AU211" s="131" t="s">
        <v>84</v>
      </c>
    </row>
    <row r="212" spans="1:65" s="147" customFormat="1" ht="27" x14ac:dyDescent="0.3">
      <c r="A212" s="639"/>
      <c r="B212" s="640"/>
      <c r="C212" s="639"/>
      <c r="D212" s="773" t="s">
        <v>1581</v>
      </c>
      <c r="E212" s="639"/>
      <c r="F212" s="776" t="s">
        <v>1791</v>
      </c>
      <c r="G212" s="639"/>
      <c r="H212" s="639"/>
      <c r="I212" s="201"/>
      <c r="J212" s="201"/>
      <c r="K212" s="639"/>
      <c r="L212" s="144"/>
      <c r="M212" s="268"/>
      <c r="N212" s="145"/>
      <c r="O212" s="145"/>
      <c r="P212" s="145"/>
      <c r="Q212" s="145"/>
      <c r="R212" s="145"/>
      <c r="S212" s="145"/>
      <c r="T212" s="173"/>
      <c r="AT212" s="131" t="s">
        <v>1581</v>
      </c>
      <c r="AU212" s="131" t="s">
        <v>84</v>
      </c>
    </row>
    <row r="213" spans="1:65" s="147" customFormat="1" ht="22.5" customHeight="1" x14ac:dyDescent="0.3">
      <c r="A213" s="639"/>
      <c r="B213" s="640"/>
      <c r="C213" s="728" t="s">
        <v>445</v>
      </c>
      <c r="D213" s="728" t="s">
        <v>195</v>
      </c>
      <c r="E213" s="729" t="s">
        <v>1792</v>
      </c>
      <c r="F213" s="768" t="s">
        <v>1793</v>
      </c>
      <c r="G213" s="730" t="s">
        <v>1433</v>
      </c>
      <c r="H213" s="731">
        <v>3</v>
      </c>
      <c r="I213" s="266"/>
      <c r="J213" s="484">
        <f>ROUND(I213*H213,3)</f>
        <v>0</v>
      </c>
      <c r="K213" s="768" t="s">
        <v>1648</v>
      </c>
      <c r="L213" s="144"/>
      <c r="M213" s="267" t="s">
        <v>3</v>
      </c>
      <c r="N213" s="153" t="s">
        <v>48</v>
      </c>
      <c r="O213" s="145"/>
      <c r="P213" s="220">
        <f>O213*H213</f>
        <v>0</v>
      </c>
      <c r="Q213" s="220">
        <v>1.8400000000000001E-3</v>
      </c>
      <c r="R213" s="220">
        <f>Q213*H213</f>
        <v>5.5200000000000006E-3</v>
      </c>
      <c r="S213" s="220">
        <v>0</v>
      </c>
      <c r="T213" s="221">
        <f>S213*H213</f>
        <v>0</v>
      </c>
      <c r="AR213" s="131" t="s">
        <v>281</v>
      </c>
      <c r="AT213" s="131" t="s">
        <v>195</v>
      </c>
      <c r="AU213" s="131" t="s">
        <v>84</v>
      </c>
      <c r="AY213" s="131" t="s">
        <v>193</v>
      </c>
      <c r="BE213" s="222">
        <f>IF(N213="základní",J213,0)</f>
        <v>0</v>
      </c>
      <c r="BF213" s="222">
        <f>IF(N213="snížená",J213,0)</f>
        <v>0</v>
      </c>
      <c r="BG213" s="222">
        <f>IF(N213="zákl. přenesená",J213,0)</f>
        <v>0</v>
      </c>
      <c r="BH213" s="222">
        <f>IF(N213="sníž. přenesená",J213,0)</f>
        <v>0</v>
      </c>
      <c r="BI213" s="222">
        <f>IF(N213="nulová",J213,0)</f>
        <v>0</v>
      </c>
      <c r="BJ213" s="131" t="s">
        <v>9</v>
      </c>
      <c r="BK213" s="222">
        <f>ROUND(I213*H213,3)</f>
        <v>0</v>
      </c>
      <c r="BL213" s="131" t="s">
        <v>281</v>
      </c>
      <c r="BM213" s="131" t="s">
        <v>1794</v>
      </c>
    </row>
    <row r="214" spans="1:65" s="147" customFormat="1" x14ac:dyDescent="0.3">
      <c r="A214" s="639"/>
      <c r="B214" s="640"/>
      <c r="C214" s="639"/>
      <c r="D214" s="770" t="s">
        <v>1579</v>
      </c>
      <c r="E214" s="639"/>
      <c r="F214" s="771" t="s">
        <v>1793</v>
      </c>
      <c r="G214" s="639"/>
      <c r="H214" s="639"/>
      <c r="I214" s="201"/>
      <c r="J214" s="201"/>
      <c r="K214" s="639"/>
      <c r="L214" s="144"/>
      <c r="M214" s="268"/>
      <c r="N214" s="145"/>
      <c r="O214" s="145"/>
      <c r="P214" s="145"/>
      <c r="Q214" s="145"/>
      <c r="R214" s="145"/>
      <c r="S214" s="145"/>
      <c r="T214" s="173"/>
      <c r="AT214" s="131" t="s">
        <v>1579</v>
      </c>
      <c r="AU214" s="131" t="s">
        <v>84</v>
      </c>
    </row>
    <row r="215" spans="1:65" s="147" customFormat="1" ht="27" x14ac:dyDescent="0.3">
      <c r="A215" s="639"/>
      <c r="B215" s="640"/>
      <c r="C215" s="639"/>
      <c r="D215" s="773" t="s">
        <v>1581</v>
      </c>
      <c r="E215" s="639"/>
      <c r="F215" s="776" t="s">
        <v>1795</v>
      </c>
      <c r="G215" s="639"/>
      <c r="H215" s="639"/>
      <c r="I215" s="201"/>
      <c r="J215" s="201"/>
      <c r="K215" s="639"/>
      <c r="L215" s="144"/>
      <c r="M215" s="268"/>
      <c r="N215" s="145"/>
      <c r="O215" s="145"/>
      <c r="P215" s="145"/>
      <c r="Q215" s="145"/>
      <c r="R215" s="145"/>
      <c r="S215" s="145"/>
      <c r="T215" s="173"/>
      <c r="AT215" s="131" t="s">
        <v>1581</v>
      </c>
      <c r="AU215" s="131" t="s">
        <v>84</v>
      </c>
    </row>
    <row r="216" spans="1:65" s="147" customFormat="1" ht="22.5" customHeight="1" x14ac:dyDescent="0.3">
      <c r="A216" s="639"/>
      <c r="B216" s="640"/>
      <c r="C216" s="728" t="s">
        <v>449</v>
      </c>
      <c r="D216" s="728" t="s">
        <v>195</v>
      </c>
      <c r="E216" s="729" t="s">
        <v>1796</v>
      </c>
      <c r="F216" s="768" t="s">
        <v>1797</v>
      </c>
      <c r="G216" s="730" t="s">
        <v>1433</v>
      </c>
      <c r="H216" s="731">
        <v>1</v>
      </c>
      <c r="I216" s="266"/>
      <c r="J216" s="484">
        <f>ROUND(I216*H216,3)</f>
        <v>0</v>
      </c>
      <c r="K216" s="768" t="s">
        <v>1648</v>
      </c>
      <c r="L216" s="144"/>
      <c r="M216" s="267" t="s">
        <v>3</v>
      </c>
      <c r="N216" s="153" t="s">
        <v>48</v>
      </c>
      <c r="O216" s="145"/>
      <c r="P216" s="220">
        <f>O216*H216</f>
        <v>0</v>
      </c>
      <c r="Q216" s="220">
        <v>2.5400000000000002E-3</v>
      </c>
      <c r="R216" s="220">
        <f>Q216*H216</f>
        <v>2.5400000000000002E-3</v>
      </c>
      <c r="S216" s="220">
        <v>0</v>
      </c>
      <c r="T216" s="221">
        <f>S216*H216</f>
        <v>0</v>
      </c>
      <c r="AR216" s="131" t="s">
        <v>281</v>
      </c>
      <c r="AT216" s="131" t="s">
        <v>195</v>
      </c>
      <c r="AU216" s="131" t="s">
        <v>84</v>
      </c>
      <c r="AY216" s="131" t="s">
        <v>193</v>
      </c>
      <c r="BE216" s="222">
        <f>IF(N216="základní",J216,0)</f>
        <v>0</v>
      </c>
      <c r="BF216" s="222">
        <f>IF(N216="snížená",J216,0)</f>
        <v>0</v>
      </c>
      <c r="BG216" s="222">
        <f>IF(N216="zákl. přenesená",J216,0)</f>
        <v>0</v>
      </c>
      <c r="BH216" s="222">
        <f>IF(N216="sníž. přenesená",J216,0)</f>
        <v>0</v>
      </c>
      <c r="BI216" s="222">
        <f>IF(N216="nulová",J216,0)</f>
        <v>0</v>
      </c>
      <c r="BJ216" s="131" t="s">
        <v>9</v>
      </c>
      <c r="BK216" s="222">
        <f>ROUND(I216*H216,3)</f>
        <v>0</v>
      </c>
      <c r="BL216" s="131" t="s">
        <v>281</v>
      </c>
      <c r="BM216" s="131" t="s">
        <v>1798</v>
      </c>
    </row>
    <row r="217" spans="1:65" s="147" customFormat="1" x14ac:dyDescent="0.3">
      <c r="A217" s="639"/>
      <c r="B217" s="640"/>
      <c r="C217" s="639"/>
      <c r="D217" s="770" t="s">
        <v>1579</v>
      </c>
      <c r="E217" s="639"/>
      <c r="F217" s="771" t="s">
        <v>1799</v>
      </c>
      <c r="G217" s="639"/>
      <c r="H217" s="639"/>
      <c r="I217" s="201"/>
      <c r="J217" s="201"/>
      <c r="K217" s="639"/>
      <c r="L217" s="144"/>
      <c r="M217" s="268"/>
      <c r="N217" s="145"/>
      <c r="O217" s="145"/>
      <c r="P217" s="145"/>
      <c r="Q217" s="145"/>
      <c r="R217" s="145"/>
      <c r="S217" s="145"/>
      <c r="T217" s="173"/>
      <c r="AT217" s="131" t="s">
        <v>1579</v>
      </c>
      <c r="AU217" s="131" t="s">
        <v>84</v>
      </c>
    </row>
    <row r="218" spans="1:65" s="147" customFormat="1" ht="27" x14ac:dyDescent="0.3">
      <c r="A218" s="639"/>
      <c r="B218" s="640"/>
      <c r="C218" s="639"/>
      <c r="D218" s="773" t="s">
        <v>1581</v>
      </c>
      <c r="E218" s="639"/>
      <c r="F218" s="776" t="s">
        <v>1800</v>
      </c>
      <c r="G218" s="639"/>
      <c r="H218" s="639"/>
      <c r="I218" s="201"/>
      <c r="J218" s="201"/>
      <c r="K218" s="639"/>
      <c r="L218" s="144"/>
      <c r="M218" s="268"/>
      <c r="N218" s="145"/>
      <c r="O218" s="145"/>
      <c r="P218" s="145"/>
      <c r="Q218" s="145"/>
      <c r="R218" s="145"/>
      <c r="S218" s="145"/>
      <c r="T218" s="173"/>
      <c r="AT218" s="131" t="s">
        <v>1581</v>
      </c>
      <c r="AU218" s="131" t="s">
        <v>84</v>
      </c>
    </row>
    <row r="219" spans="1:65" s="147" customFormat="1" ht="22.5" customHeight="1" x14ac:dyDescent="0.3">
      <c r="A219" s="639"/>
      <c r="B219" s="640"/>
      <c r="C219" s="728" t="s">
        <v>455</v>
      </c>
      <c r="D219" s="728" t="s">
        <v>195</v>
      </c>
      <c r="E219" s="729" t="s">
        <v>1801</v>
      </c>
      <c r="F219" s="768" t="s">
        <v>1802</v>
      </c>
      <c r="G219" s="730" t="s">
        <v>239</v>
      </c>
      <c r="H219" s="731">
        <v>4</v>
      </c>
      <c r="I219" s="266"/>
      <c r="J219" s="484">
        <f>ROUND(I219*H219,3)</f>
        <v>0</v>
      </c>
      <c r="K219" s="769" t="s">
        <v>1443</v>
      </c>
      <c r="L219" s="144"/>
      <c r="M219" s="267" t="s">
        <v>3</v>
      </c>
      <c r="N219" s="153" t="s">
        <v>50</v>
      </c>
      <c r="O219" s="145"/>
      <c r="P219" s="220">
        <f>O219*H219</f>
        <v>0</v>
      </c>
      <c r="Q219" s="220">
        <v>1.4599999999999999E-3</v>
      </c>
      <c r="R219" s="220">
        <f>Q219*H219</f>
        <v>5.8399999999999997E-3</v>
      </c>
      <c r="S219" s="220">
        <v>0</v>
      </c>
      <c r="T219" s="221">
        <f>S219*H219</f>
        <v>0</v>
      </c>
      <c r="AR219" s="131" t="s">
        <v>281</v>
      </c>
      <c r="AT219" s="131" t="s">
        <v>195</v>
      </c>
      <c r="AU219" s="131" t="s">
        <v>84</v>
      </c>
      <c r="AY219" s="131" t="s">
        <v>193</v>
      </c>
      <c r="BE219" s="222">
        <f>IF(N219="základní",J219,0)</f>
        <v>0</v>
      </c>
      <c r="BF219" s="222">
        <f>IF(N219="snížená",J219,0)</f>
        <v>0</v>
      </c>
      <c r="BG219" s="222">
        <f>IF(N219="zákl. přenesená",J219,0)</f>
        <v>0</v>
      </c>
      <c r="BH219" s="222">
        <f>IF(N219="sníž. přenesená",J219,0)</f>
        <v>0</v>
      </c>
      <c r="BI219" s="222">
        <f>IF(N219="nulová",J219,0)</f>
        <v>0</v>
      </c>
      <c r="BJ219" s="131" t="s">
        <v>200</v>
      </c>
      <c r="BK219" s="222">
        <f>ROUND(I219*H219,3)</f>
        <v>0</v>
      </c>
      <c r="BL219" s="131" t="s">
        <v>281</v>
      </c>
      <c r="BM219" s="131" t="s">
        <v>1803</v>
      </c>
    </row>
    <row r="220" spans="1:65" s="147" customFormat="1" x14ac:dyDescent="0.3">
      <c r="A220" s="639"/>
      <c r="B220" s="640"/>
      <c r="C220" s="639"/>
      <c r="D220" s="773" t="s">
        <v>1579</v>
      </c>
      <c r="E220" s="639"/>
      <c r="F220" s="777" t="s">
        <v>1804</v>
      </c>
      <c r="G220" s="639"/>
      <c r="H220" s="639"/>
      <c r="I220" s="201"/>
      <c r="J220" s="201"/>
      <c r="K220" s="639"/>
      <c r="L220" s="144"/>
      <c r="M220" s="268"/>
      <c r="N220" s="145"/>
      <c r="O220" s="145"/>
      <c r="P220" s="145"/>
      <c r="Q220" s="145"/>
      <c r="R220" s="145"/>
      <c r="S220" s="145"/>
      <c r="T220" s="173"/>
      <c r="AT220" s="131" t="s">
        <v>1579</v>
      </c>
      <c r="AU220" s="131" t="s">
        <v>84</v>
      </c>
    </row>
    <row r="221" spans="1:65" s="147" customFormat="1" ht="22.5" customHeight="1" x14ac:dyDescent="0.3">
      <c r="A221" s="639"/>
      <c r="B221" s="640"/>
      <c r="C221" s="728" t="s">
        <v>463</v>
      </c>
      <c r="D221" s="728" t="s">
        <v>195</v>
      </c>
      <c r="E221" s="729" t="s">
        <v>1806</v>
      </c>
      <c r="F221" s="824" t="s">
        <v>1807</v>
      </c>
      <c r="G221" s="730" t="s">
        <v>212</v>
      </c>
      <c r="H221" s="731">
        <v>9.9000000000000005E-2</v>
      </c>
      <c r="I221" s="266"/>
      <c r="J221" s="825">
        <f>ROUND(I221*H221,3)</f>
        <v>0</v>
      </c>
      <c r="K221" s="769" t="s">
        <v>1443</v>
      </c>
      <c r="L221" s="144"/>
      <c r="M221" s="267" t="s">
        <v>3</v>
      </c>
      <c r="N221" s="153" t="s">
        <v>50</v>
      </c>
      <c r="O221" s="145"/>
      <c r="P221" s="220">
        <f>O221*H221</f>
        <v>0</v>
      </c>
      <c r="Q221" s="220">
        <v>1.6000000000000001E-4</v>
      </c>
      <c r="R221" s="220">
        <f>Q221*H221</f>
        <v>1.5840000000000001E-5</v>
      </c>
      <c r="S221" s="220">
        <v>0</v>
      </c>
      <c r="T221" s="221">
        <f>S221*H221</f>
        <v>0</v>
      </c>
      <c r="AR221" s="131" t="s">
        <v>281</v>
      </c>
      <c r="AT221" s="131" t="s">
        <v>195</v>
      </c>
      <c r="AU221" s="131" t="s">
        <v>84</v>
      </c>
      <c r="AY221" s="131" t="s">
        <v>193</v>
      </c>
      <c r="BE221" s="222">
        <f>IF(N221="základní",J221,0)</f>
        <v>0</v>
      </c>
      <c r="BF221" s="222">
        <f>IF(N221="snížená",J221,0)</f>
        <v>0</v>
      </c>
      <c r="BG221" s="222">
        <f>IF(N221="zákl. přenesená",J221,0)</f>
        <v>0</v>
      </c>
      <c r="BH221" s="222">
        <f>IF(N221="sníž. přenesená",J221,0)</f>
        <v>0</v>
      </c>
      <c r="BI221" s="222">
        <f>IF(N221="nulová",J221,0)</f>
        <v>0</v>
      </c>
      <c r="BJ221" s="131" t="s">
        <v>200</v>
      </c>
      <c r="BK221" s="222">
        <f>ROUND(I221*H221,3)</f>
        <v>0</v>
      </c>
      <c r="BL221" s="131" t="s">
        <v>281</v>
      </c>
      <c r="BM221" s="131" t="s">
        <v>1805</v>
      </c>
    </row>
    <row r="222" spans="1:65" s="226" customFormat="1" x14ac:dyDescent="0.3">
      <c r="A222" s="733"/>
      <c r="B222" s="734"/>
      <c r="C222" s="733"/>
      <c r="D222" s="773"/>
      <c r="E222" s="736"/>
      <c r="F222" s="774"/>
      <c r="G222" s="733"/>
      <c r="H222" s="737"/>
      <c r="I222" s="269"/>
      <c r="J222" s="269"/>
      <c r="K222" s="733"/>
      <c r="L222" s="223"/>
      <c r="M222" s="270"/>
      <c r="N222" s="224"/>
      <c r="O222" s="224"/>
      <c r="P222" s="224"/>
      <c r="Q222" s="224"/>
      <c r="R222" s="224"/>
      <c r="S222" s="224"/>
      <c r="T222" s="225"/>
      <c r="AT222" s="227" t="s">
        <v>202</v>
      </c>
      <c r="AU222" s="227" t="s">
        <v>84</v>
      </c>
      <c r="AV222" s="226" t="s">
        <v>84</v>
      </c>
      <c r="AW222" s="226" t="s">
        <v>41</v>
      </c>
      <c r="AX222" s="226" t="s">
        <v>9</v>
      </c>
      <c r="AY222" s="227" t="s">
        <v>193</v>
      </c>
    </row>
    <row r="223" spans="1:65" s="147" customFormat="1" ht="22.5" customHeight="1" x14ac:dyDescent="0.3">
      <c r="A223" s="639"/>
      <c r="B223" s="640"/>
      <c r="C223" s="728"/>
      <c r="D223" s="728"/>
      <c r="E223" s="729"/>
      <c r="F223" s="768"/>
      <c r="G223" s="730"/>
      <c r="H223" s="731"/>
      <c r="I223" s="266"/>
      <c r="J223" s="484"/>
      <c r="K223" s="769"/>
      <c r="L223" s="144"/>
      <c r="M223" s="267" t="s">
        <v>3</v>
      </c>
      <c r="N223" s="228" t="s">
        <v>50</v>
      </c>
      <c r="O223" s="162"/>
      <c r="P223" s="229">
        <f>O223*H223</f>
        <v>0</v>
      </c>
      <c r="Q223" s="229">
        <v>0</v>
      </c>
      <c r="R223" s="229">
        <f>Q223*H223</f>
        <v>0</v>
      </c>
      <c r="S223" s="229">
        <v>0</v>
      </c>
      <c r="T223" s="230">
        <f>S223*H223</f>
        <v>0</v>
      </c>
      <c r="AR223" s="131" t="s">
        <v>281</v>
      </c>
      <c r="AT223" s="131" t="s">
        <v>195</v>
      </c>
      <c r="AU223" s="131" t="s">
        <v>84</v>
      </c>
      <c r="AY223" s="131" t="s">
        <v>193</v>
      </c>
      <c r="BE223" s="222">
        <f>IF(N223="základní",J223,0)</f>
        <v>0</v>
      </c>
      <c r="BF223" s="222">
        <f>IF(N223="snížená",J223,0)</f>
        <v>0</v>
      </c>
      <c r="BG223" s="222">
        <f>IF(N223="zákl. přenesená",J223,0)</f>
        <v>0</v>
      </c>
      <c r="BH223" s="222">
        <f>IF(N223="sníž. přenesená",J223,0)</f>
        <v>0</v>
      </c>
      <c r="BI223" s="222">
        <f>IF(N223="nulová",J223,0)</f>
        <v>0</v>
      </c>
      <c r="BJ223" s="131" t="s">
        <v>200</v>
      </c>
      <c r="BK223" s="222">
        <f>ROUND(I223*H223,3)</f>
        <v>0</v>
      </c>
      <c r="BL223" s="131" t="s">
        <v>281</v>
      </c>
      <c r="BM223" s="131" t="s">
        <v>1808</v>
      </c>
    </row>
    <row r="224" spans="1:65" s="147" customFormat="1" ht="6.95" customHeight="1" x14ac:dyDescent="0.3">
      <c r="A224" s="639"/>
      <c r="B224" s="664"/>
      <c r="C224" s="665"/>
      <c r="D224" s="665"/>
      <c r="E224" s="665"/>
      <c r="F224" s="665"/>
      <c r="G224" s="665"/>
      <c r="H224" s="665"/>
      <c r="I224" s="257"/>
      <c r="J224" s="257"/>
      <c r="K224" s="665"/>
      <c r="L224" s="144"/>
    </row>
    <row r="225" spans="46:46" x14ac:dyDescent="0.3">
      <c r="AT225" s="275"/>
    </row>
  </sheetData>
  <sheetProtection password="DE3D" sheet="1" objects="1" scenarios="1"/>
  <mergeCells count="9">
    <mergeCell ref="E47:H47"/>
    <mergeCell ref="E72:H72"/>
    <mergeCell ref="E74:H74"/>
    <mergeCell ref="G1:H1"/>
    <mergeCell ref="L2:V2"/>
    <mergeCell ref="E7:H7"/>
    <mergeCell ref="E9:H9"/>
    <mergeCell ref="E24:H24"/>
    <mergeCell ref="E45:H45"/>
  </mergeCells>
  <pageMargins left="0.59055118110236227" right="0.59055118110236227" top="0.59055118110236227" bottom="0.59055118110236227" header="0" footer="0"/>
  <pageSetup scale="68" fitToHeight="100" orientation="portrait" blackAndWhite="1" errors="blank" r:id="rId1"/>
  <rowBreaks count="4" manualBreakCount="4">
    <brk id="39" max="10" man="1"/>
    <brk id="66" max="10" man="1"/>
    <brk id="132" max="10" man="1"/>
    <brk id="195" max="10"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view="pageBreakPreview" zoomScale="115" zoomScaleSheetLayoutView="115" workbookViewId="0">
      <selection activeCell="F8" sqref="F8"/>
    </sheetView>
  </sheetViews>
  <sheetFormatPr defaultRowHeight="15" x14ac:dyDescent="0.25"/>
  <cols>
    <col min="1" max="1" width="9.33203125" style="288"/>
    <col min="2" max="2" width="23" style="288" customWidth="1"/>
    <col min="3" max="3" width="52" style="288" customWidth="1"/>
    <col min="4" max="4" width="15.6640625" style="288" customWidth="1"/>
    <col min="5" max="5" width="16.83203125" style="288" customWidth="1"/>
    <col min="6" max="6" width="25.83203125" style="288" customWidth="1"/>
    <col min="7" max="257" width="9.33203125" style="288"/>
    <col min="258" max="258" width="23" style="288" customWidth="1"/>
    <col min="259" max="259" width="52" style="288" customWidth="1"/>
    <col min="260" max="260" width="15.6640625" style="288" customWidth="1"/>
    <col min="261" max="261" width="16.83203125" style="288" customWidth="1"/>
    <col min="262" max="262" width="25.83203125" style="288" customWidth="1"/>
    <col min="263" max="513" width="9.33203125" style="288"/>
    <col min="514" max="514" width="23" style="288" customWidth="1"/>
    <col min="515" max="515" width="52" style="288" customWidth="1"/>
    <col min="516" max="516" width="15.6640625" style="288" customWidth="1"/>
    <col min="517" max="517" width="16.83203125" style="288" customWidth="1"/>
    <col min="518" max="518" width="25.83203125" style="288" customWidth="1"/>
    <col min="519" max="769" width="9.33203125" style="288"/>
    <col min="770" max="770" width="23" style="288" customWidth="1"/>
    <col min="771" max="771" width="52" style="288" customWidth="1"/>
    <col min="772" max="772" width="15.6640625" style="288" customWidth="1"/>
    <col min="773" max="773" width="16.83203125" style="288" customWidth="1"/>
    <col min="774" max="774" width="25.83203125" style="288" customWidth="1"/>
    <col min="775" max="1025" width="9.33203125" style="288"/>
    <col min="1026" max="1026" width="23" style="288" customWidth="1"/>
    <col min="1027" max="1027" width="52" style="288" customWidth="1"/>
    <col min="1028" max="1028" width="15.6640625" style="288" customWidth="1"/>
    <col min="1029" max="1029" width="16.83203125" style="288" customWidth="1"/>
    <col min="1030" max="1030" width="25.83203125" style="288" customWidth="1"/>
    <col min="1031" max="1281" width="9.33203125" style="288"/>
    <col min="1282" max="1282" width="23" style="288" customWidth="1"/>
    <col min="1283" max="1283" width="52" style="288" customWidth="1"/>
    <col min="1284" max="1284" width="15.6640625" style="288" customWidth="1"/>
    <col min="1285" max="1285" width="16.83203125" style="288" customWidth="1"/>
    <col min="1286" max="1286" width="25.83203125" style="288" customWidth="1"/>
    <col min="1287" max="1537" width="9.33203125" style="288"/>
    <col min="1538" max="1538" width="23" style="288" customWidth="1"/>
    <col min="1539" max="1539" width="52" style="288" customWidth="1"/>
    <col min="1540" max="1540" width="15.6640625" style="288" customWidth="1"/>
    <col min="1541" max="1541" width="16.83203125" style="288" customWidth="1"/>
    <col min="1542" max="1542" width="25.83203125" style="288" customWidth="1"/>
    <col min="1543" max="1793" width="9.33203125" style="288"/>
    <col min="1794" max="1794" width="23" style="288" customWidth="1"/>
    <col min="1795" max="1795" width="52" style="288" customWidth="1"/>
    <col min="1796" max="1796" width="15.6640625" style="288" customWidth="1"/>
    <col min="1797" max="1797" width="16.83203125" style="288" customWidth="1"/>
    <col min="1798" max="1798" width="25.83203125" style="288" customWidth="1"/>
    <col min="1799" max="2049" width="9.33203125" style="288"/>
    <col min="2050" max="2050" width="23" style="288" customWidth="1"/>
    <col min="2051" max="2051" width="52" style="288" customWidth="1"/>
    <col min="2052" max="2052" width="15.6640625" style="288" customWidth="1"/>
    <col min="2053" max="2053" width="16.83203125" style="288" customWidth="1"/>
    <col min="2054" max="2054" width="25.83203125" style="288" customWidth="1"/>
    <col min="2055" max="2305" width="9.33203125" style="288"/>
    <col min="2306" max="2306" width="23" style="288" customWidth="1"/>
    <col min="2307" max="2307" width="52" style="288" customWidth="1"/>
    <col min="2308" max="2308" width="15.6640625" style="288" customWidth="1"/>
    <col min="2309" max="2309" width="16.83203125" style="288" customWidth="1"/>
    <col min="2310" max="2310" width="25.83203125" style="288" customWidth="1"/>
    <col min="2311" max="2561" width="9.33203125" style="288"/>
    <col min="2562" max="2562" width="23" style="288" customWidth="1"/>
    <col min="2563" max="2563" width="52" style="288" customWidth="1"/>
    <col min="2564" max="2564" width="15.6640625" style="288" customWidth="1"/>
    <col min="2565" max="2565" width="16.83203125" style="288" customWidth="1"/>
    <col min="2566" max="2566" width="25.83203125" style="288" customWidth="1"/>
    <col min="2567" max="2817" width="9.33203125" style="288"/>
    <col min="2818" max="2818" width="23" style="288" customWidth="1"/>
    <col min="2819" max="2819" width="52" style="288" customWidth="1"/>
    <col min="2820" max="2820" width="15.6640625" style="288" customWidth="1"/>
    <col min="2821" max="2821" width="16.83203125" style="288" customWidth="1"/>
    <col min="2822" max="2822" width="25.83203125" style="288" customWidth="1"/>
    <col min="2823" max="3073" width="9.33203125" style="288"/>
    <col min="3074" max="3074" width="23" style="288" customWidth="1"/>
    <col min="3075" max="3075" width="52" style="288" customWidth="1"/>
    <col min="3076" max="3076" width="15.6640625" style="288" customWidth="1"/>
    <col min="3077" max="3077" width="16.83203125" style="288" customWidth="1"/>
    <col min="3078" max="3078" width="25.83203125" style="288" customWidth="1"/>
    <col min="3079" max="3329" width="9.33203125" style="288"/>
    <col min="3330" max="3330" width="23" style="288" customWidth="1"/>
    <col min="3331" max="3331" width="52" style="288" customWidth="1"/>
    <col min="3332" max="3332" width="15.6640625" style="288" customWidth="1"/>
    <col min="3333" max="3333" width="16.83203125" style="288" customWidth="1"/>
    <col min="3334" max="3334" width="25.83203125" style="288" customWidth="1"/>
    <col min="3335" max="3585" width="9.33203125" style="288"/>
    <col min="3586" max="3586" width="23" style="288" customWidth="1"/>
    <col min="3587" max="3587" width="52" style="288" customWidth="1"/>
    <col min="3588" max="3588" width="15.6640625" style="288" customWidth="1"/>
    <col min="3589" max="3589" width="16.83203125" style="288" customWidth="1"/>
    <col min="3590" max="3590" width="25.83203125" style="288" customWidth="1"/>
    <col min="3591" max="3841" width="9.33203125" style="288"/>
    <col min="3842" max="3842" width="23" style="288" customWidth="1"/>
    <col min="3843" max="3843" width="52" style="288" customWidth="1"/>
    <col min="3844" max="3844" width="15.6640625" style="288" customWidth="1"/>
    <col min="3845" max="3845" width="16.83203125" style="288" customWidth="1"/>
    <col min="3846" max="3846" width="25.83203125" style="288" customWidth="1"/>
    <col min="3847" max="4097" width="9.33203125" style="288"/>
    <col min="4098" max="4098" width="23" style="288" customWidth="1"/>
    <col min="4099" max="4099" width="52" style="288" customWidth="1"/>
    <col min="4100" max="4100" width="15.6640625" style="288" customWidth="1"/>
    <col min="4101" max="4101" width="16.83203125" style="288" customWidth="1"/>
    <col min="4102" max="4102" width="25.83203125" style="288" customWidth="1"/>
    <col min="4103" max="4353" width="9.33203125" style="288"/>
    <col min="4354" max="4354" width="23" style="288" customWidth="1"/>
    <col min="4355" max="4355" width="52" style="288" customWidth="1"/>
    <col min="4356" max="4356" width="15.6640625" style="288" customWidth="1"/>
    <col min="4357" max="4357" width="16.83203125" style="288" customWidth="1"/>
    <col min="4358" max="4358" width="25.83203125" style="288" customWidth="1"/>
    <col min="4359" max="4609" width="9.33203125" style="288"/>
    <col min="4610" max="4610" width="23" style="288" customWidth="1"/>
    <col min="4611" max="4611" width="52" style="288" customWidth="1"/>
    <col min="4612" max="4612" width="15.6640625" style="288" customWidth="1"/>
    <col min="4613" max="4613" width="16.83203125" style="288" customWidth="1"/>
    <col min="4614" max="4614" width="25.83203125" style="288" customWidth="1"/>
    <col min="4615" max="4865" width="9.33203125" style="288"/>
    <col min="4866" max="4866" width="23" style="288" customWidth="1"/>
    <col min="4867" max="4867" width="52" style="288" customWidth="1"/>
    <col min="4868" max="4868" width="15.6640625" style="288" customWidth="1"/>
    <col min="4869" max="4869" width="16.83203125" style="288" customWidth="1"/>
    <col min="4870" max="4870" width="25.83203125" style="288" customWidth="1"/>
    <col min="4871" max="5121" width="9.33203125" style="288"/>
    <col min="5122" max="5122" width="23" style="288" customWidth="1"/>
    <col min="5123" max="5123" width="52" style="288" customWidth="1"/>
    <col min="5124" max="5124" width="15.6640625" style="288" customWidth="1"/>
    <col min="5125" max="5125" width="16.83203125" style="288" customWidth="1"/>
    <col min="5126" max="5126" width="25.83203125" style="288" customWidth="1"/>
    <col min="5127" max="5377" width="9.33203125" style="288"/>
    <col min="5378" max="5378" width="23" style="288" customWidth="1"/>
    <col min="5379" max="5379" width="52" style="288" customWidth="1"/>
    <col min="5380" max="5380" width="15.6640625" style="288" customWidth="1"/>
    <col min="5381" max="5381" width="16.83203125" style="288" customWidth="1"/>
    <col min="5382" max="5382" width="25.83203125" style="288" customWidth="1"/>
    <col min="5383" max="5633" width="9.33203125" style="288"/>
    <col min="5634" max="5634" width="23" style="288" customWidth="1"/>
    <col min="5635" max="5635" width="52" style="288" customWidth="1"/>
    <col min="5636" max="5636" width="15.6640625" style="288" customWidth="1"/>
    <col min="5637" max="5637" width="16.83203125" style="288" customWidth="1"/>
    <col min="5638" max="5638" width="25.83203125" style="288" customWidth="1"/>
    <col min="5639" max="5889" width="9.33203125" style="288"/>
    <col min="5890" max="5890" width="23" style="288" customWidth="1"/>
    <col min="5891" max="5891" width="52" style="288" customWidth="1"/>
    <col min="5892" max="5892" width="15.6640625" style="288" customWidth="1"/>
    <col min="5893" max="5893" width="16.83203125" style="288" customWidth="1"/>
    <col min="5894" max="5894" width="25.83203125" style="288" customWidth="1"/>
    <col min="5895" max="6145" width="9.33203125" style="288"/>
    <col min="6146" max="6146" width="23" style="288" customWidth="1"/>
    <col min="6147" max="6147" width="52" style="288" customWidth="1"/>
    <col min="6148" max="6148" width="15.6640625" style="288" customWidth="1"/>
    <col min="6149" max="6149" width="16.83203125" style="288" customWidth="1"/>
    <col min="6150" max="6150" width="25.83203125" style="288" customWidth="1"/>
    <col min="6151" max="6401" width="9.33203125" style="288"/>
    <col min="6402" max="6402" width="23" style="288" customWidth="1"/>
    <col min="6403" max="6403" width="52" style="288" customWidth="1"/>
    <col min="6404" max="6404" width="15.6640625" style="288" customWidth="1"/>
    <col min="6405" max="6405" width="16.83203125" style="288" customWidth="1"/>
    <col min="6406" max="6406" width="25.83203125" style="288" customWidth="1"/>
    <col min="6407" max="6657" width="9.33203125" style="288"/>
    <col min="6658" max="6658" width="23" style="288" customWidth="1"/>
    <col min="6659" max="6659" width="52" style="288" customWidth="1"/>
    <col min="6660" max="6660" width="15.6640625" style="288" customWidth="1"/>
    <col min="6661" max="6661" width="16.83203125" style="288" customWidth="1"/>
    <col min="6662" max="6662" width="25.83203125" style="288" customWidth="1"/>
    <col min="6663" max="6913" width="9.33203125" style="288"/>
    <col min="6914" max="6914" width="23" style="288" customWidth="1"/>
    <col min="6915" max="6915" width="52" style="288" customWidth="1"/>
    <col min="6916" max="6916" width="15.6640625" style="288" customWidth="1"/>
    <col min="6917" max="6917" width="16.83203125" style="288" customWidth="1"/>
    <col min="6918" max="6918" width="25.83203125" style="288" customWidth="1"/>
    <col min="6919" max="7169" width="9.33203125" style="288"/>
    <col min="7170" max="7170" width="23" style="288" customWidth="1"/>
    <col min="7171" max="7171" width="52" style="288" customWidth="1"/>
    <col min="7172" max="7172" width="15.6640625" style="288" customWidth="1"/>
    <col min="7173" max="7173" width="16.83203125" style="288" customWidth="1"/>
    <col min="7174" max="7174" width="25.83203125" style="288" customWidth="1"/>
    <col min="7175" max="7425" width="9.33203125" style="288"/>
    <col min="7426" max="7426" width="23" style="288" customWidth="1"/>
    <col min="7427" max="7427" width="52" style="288" customWidth="1"/>
    <col min="7428" max="7428" width="15.6640625" style="288" customWidth="1"/>
    <col min="7429" max="7429" width="16.83203125" style="288" customWidth="1"/>
    <col min="7430" max="7430" width="25.83203125" style="288" customWidth="1"/>
    <col min="7431" max="7681" width="9.33203125" style="288"/>
    <col min="7682" max="7682" width="23" style="288" customWidth="1"/>
    <col min="7683" max="7683" width="52" style="288" customWidth="1"/>
    <col min="7684" max="7684" width="15.6640625" style="288" customWidth="1"/>
    <col min="7685" max="7685" width="16.83203125" style="288" customWidth="1"/>
    <col min="7686" max="7686" width="25.83203125" style="288" customWidth="1"/>
    <col min="7687" max="7937" width="9.33203125" style="288"/>
    <col min="7938" max="7938" width="23" style="288" customWidth="1"/>
    <col min="7939" max="7939" width="52" style="288" customWidth="1"/>
    <col min="7940" max="7940" width="15.6640625" style="288" customWidth="1"/>
    <col min="7941" max="7941" width="16.83203125" style="288" customWidth="1"/>
    <col min="7942" max="7942" width="25.83203125" style="288" customWidth="1"/>
    <col min="7943" max="8193" width="9.33203125" style="288"/>
    <col min="8194" max="8194" width="23" style="288" customWidth="1"/>
    <col min="8195" max="8195" width="52" style="288" customWidth="1"/>
    <col min="8196" max="8196" width="15.6640625" style="288" customWidth="1"/>
    <col min="8197" max="8197" width="16.83203125" style="288" customWidth="1"/>
    <col min="8198" max="8198" width="25.83203125" style="288" customWidth="1"/>
    <col min="8199" max="8449" width="9.33203125" style="288"/>
    <col min="8450" max="8450" width="23" style="288" customWidth="1"/>
    <col min="8451" max="8451" width="52" style="288" customWidth="1"/>
    <col min="8452" max="8452" width="15.6640625" style="288" customWidth="1"/>
    <col min="8453" max="8453" width="16.83203125" style="288" customWidth="1"/>
    <col min="8454" max="8454" width="25.83203125" style="288" customWidth="1"/>
    <col min="8455" max="8705" width="9.33203125" style="288"/>
    <col min="8706" max="8706" width="23" style="288" customWidth="1"/>
    <col min="8707" max="8707" width="52" style="288" customWidth="1"/>
    <col min="8708" max="8708" width="15.6640625" style="288" customWidth="1"/>
    <col min="8709" max="8709" width="16.83203125" style="288" customWidth="1"/>
    <col min="8710" max="8710" width="25.83203125" style="288" customWidth="1"/>
    <col min="8711" max="8961" width="9.33203125" style="288"/>
    <col min="8962" max="8962" width="23" style="288" customWidth="1"/>
    <col min="8963" max="8963" width="52" style="288" customWidth="1"/>
    <col min="8964" max="8964" width="15.6640625" style="288" customWidth="1"/>
    <col min="8965" max="8965" width="16.83203125" style="288" customWidth="1"/>
    <col min="8966" max="8966" width="25.83203125" style="288" customWidth="1"/>
    <col min="8967" max="9217" width="9.33203125" style="288"/>
    <col min="9218" max="9218" width="23" style="288" customWidth="1"/>
    <col min="9219" max="9219" width="52" style="288" customWidth="1"/>
    <col min="9220" max="9220" width="15.6640625" style="288" customWidth="1"/>
    <col min="9221" max="9221" width="16.83203125" style="288" customWidth="1"/>
    <col min="9222" max="9222" width="25.83203125" style="288" customWidth="1"/>
    <col min="9223" max="9473" width="9.33203125" style="288"/>
    <col min="9474" max="9474" width="23" style="288" customWidth="1"/>
    <col min="9475" max="9475" width="52" style="288" customWidth="1"/>
    <col min="9476" max="9476" width="15.6640625" style="288" customWidth="1"/>
    <col min="9477" max="9477" width="16.83203125" style="288" customWidth="1"/>
    <col min="9478" max="9478" width="25.83203125" style="288" customWidth="1"/>
    <col min="9479" max="9729" width="9.33203125" style="288"/>
    <col min="9730" max="9730" width="23" style="288" customWidth="1"/>
    <col min="9731" max="9731" width="52" style="288" customWidth="1"/>
    <col min="9732" max="9732" width="15.6640625" style="288" customWidth="1"/>
    <col min="9733" max="9733" width="16.83203125" style="288" customWidth="1"/>
    <col min="9734" max="9734" width="25.83203125" style="288" customWidth="1"/>
    <col min="9735" max="9985" width="9.33203125" style="288"/>
    <col min="9986" max="9986" width="23" style="288" customWidth="1"/>
    <col min="9987" max="9987" width="52" style="288" customWidth="1"/>
    <col min="9988" max="9988" width="15.6640625" style="288" customWidth="1"/>
    <col min="9989" max="9989" width="16.83203125" style="288" customWidth="1"/>
    <col min="9990" max="9990" width="25.83203125" style="288" customWidth="1"/>
    <col min="9991" max="10241" width="9.33203125" style="288"/>
    <col min="10242" max="10242" width="23" style="288" customWidth="1"/>
    <col min="10243" max="10243" width="52" style="288" customWidth="1"/>
    <col min="10244" max="10244" width="15.6640625" style="288" customWidth="1"/>
    <col min="10245" max="10245" width="16.83203125" style="288" customWidth="1"/>
    <col min="10246" max="10246" width="25.83203125" style="288" customWidth="1"/>
    <col min="10247" max="10497" width="9.33203125" style="288"/>
    <col min="10498" max="10498" width="23" style="288" customWidth="1"/>
    <col min="10499" max="10499" width="52" style="288" customWidth="1"/>
    <col min="10500" max="10500" width="15.6640625" style="288" customWidth="1"/>
    <col min="10501" max="10501" width="16.83203125" style="288" customWidth="1"/>
    <col min="10502" max="10502" width="25.83203125" style="288" customWidth="1"/>
    <col min="10503" max="10753" width="9.33203125" style="288"/>
    <col min="10754" max="10754" width="23" style="288" customWidth="1"/>
    <col min="10755" max="10755" width="52" style="288" customWidth="1"/>
    <col min="10756" max="10756" width="15.6640625" style="288" customWidth="1"/>
    <col min="10757" max="10757" width="16.83203125" style="288" customWidth="1"/>
    <col min="10758" max="10758" width="25.83203125" style="288" customWidth="1"/>
    <col min="10759" max="11009" width="9.33203125" style="288"/>
    <col min="11010" max="11010" width="23" style="288" customWidth="1"/>
    <col min="11011" max="11011" width="52" style="288" customWidth="1"/>
    <col min="11012" max="11012" width="15.6640625" style="288" customWidth="1"/>
    <col min="11013" max="11013" width="16.83203125" style="288" customWidth="1"/>
    <col min="11014" max="11014" width="25.83203125" style="288" customWidth="1"/>
    <col min="11015" max="11265" width="9.33203125" style="288"/>
    <col min="11266" max="11266" width="23" style="288" customWidth="1"/>
    <col min="11267" max="11267" width="52" style="288" customWidth="1"/>
    <col min="11268" max="11268" width="15.6640625" style="288" customWidth="1"/>
    <col min="11269" max="11269" width="16.83203125" style="288" customWidth="1"/>
    <col min="11270" max="11270" width="25.83203125" style="288" customWidth="1"/>
    <col min="11271" max="11521" width="9.33203125" style="288"/>
    <col min="11522" max="11522" width="23" style="288" customWidth="1"/>
    <col min="11523" max="11523" width="52" style="288" customWidth="1"/>
    <col min="11524" max="11524" width="15.6640625" style="288" customWidth="1"/>
    <col min="11525" max="11525" width="16.83203125" style="288" customWidth="1"/>
    <col min="11526" max="11526" width="25.83203125" style="288" customWidth="1"/>
    <col min="11527" max="11777" width="9.33203125" style="288"/>
    <col min="11778" max="11778" width="23" style="288" customWidth="1"/>
    <col min="11779" max="11779" width="52" style="288" customWidth="1"/>
    <col min="11780" max="11780" width="15.6640625" style="288" customWidth="1"/>
    <col min="11781" max="11781" width="16.83203125" style="288" customWidth="1"/>
    <col min="11782" max="11782" width="25.83203125" style="288" customWidth="1"/>
    <col min="11783" max="12033" width="9.33203125" style="288"/>
    <col min="12034" max="12034" width="23" style="288" customWidth="1"/>
    <col min="12035" max="12035" width="52" style="288" customWidth="1"/>
    <col min="12036" max="12036" width="15.6640625" style="288" customWidth="1"/>
    <col min="12037" max="12037" width="16.83203125" style="288" customWidth="1"/>
    <col min="12038" max="12038" width="25.83203125" style="288" customWidth="1"/>
    <col min="12039" max="12289" width="9.33203125" style="288"/>
    <col min="12290" max="12290" width="23" style="288" customWidth="1"/>
    <col min="12291" max="12291" width="52" style="288" customWidth="1"/>
    <col min="12292" max="12292" width="15.6640625" style="288" customWidth="1"/>
    <col min="12293" max="12293" width="16.83203125" style="288" customWidth="1"/>
    <col min="12294" max="12294" width="25.83203125" style="288" customWidth="1"/>
    <col min="12295" max="12545" width="9.33203125" style="288"/>
    <col min="12546" max="12546" width="23" style="288" customWidth="1"/>
    <col min="12547" max="12547" width="52" style="288" customWidth="1"/>
    <col min="12548" max="12548" width="15.6640625" style="288" customWidth="1"/>
    <col min="12549" max="12549" width="16.83203125" style="288" customWidth="1"/>
    <col min="12550" max="12550" width="25.83203125" style="288" customWidth="1"/>
    <col min="12551" max="12801" width="9.33203125" style="288"/>
    <col min="12802" max="12802" width="23" style="288" customWidth="1"/>
    <col min="12803" max="12803" width="52" style="288" customWidth="1"/>
    <col min="12804" max="12804" width="15.6640625" style="288" customWidth="1"/>
    <col min="12805" max="12805" width="16.83203125" style="288" customWidth="1"/>
    <col min="12806" max="12806" width="25.83203125" style="288" customWidth="1"/>
    <col min="12807" max="13057" width="9.33203125" style="288"/>
    <col min="13058" max="13058" width="23" style="288" customWidth="1"/>
    <col min="13059" max="13059" width="52" style="288" customWidth="1"/>
    <col min="13060" max="13060" width="15.6640625" style="288" customWidth="1"/>
    <col min="13061" max="13061" width="16.83203125" style="288" customWidth="1"/>
    <col min="13062" max="13062" width="25.83203125" style="288" customWidth="1"/>
    <col min="13063" max="13313" width="9.33203125" style="288"/>
    <col min="13314" max="13314" width="23" style="288" customWidth="1"/>
    <col min="13315" max="13315" width="52" style="288" customWidth="1"/>
    <col min="13316" max="13316" width="15.6640625" style="288" customWidth="1"/>
    <col min="13317" max="13317" width="16.83203125" style="288" customWidth="1"/>
    <col min="13318" max="13318" width="25.83203125" style="288" customWidth="1"/>
    <col min="13319" max="13569" width="9.33203125" style="288"/>
    <col min="13570" max="13570" width="23" style="288" customWidth="1"/>
    <col min="13571" max="13571" width="52" style="288" customWidth="1"/>
    <col min="13572" max="13572" width="15.6640625" style="288" customWidth="1"/>
    <col min="13573" max="13573" width="16.83203125" style="288" customWidth="1"/>
    <col min="13574" max="13574" width="25.83203125" style="288" customWidth="1"/>
    <col min="13575" max="13825" width="9.33203125" style="288"/>
    <col min="13826" max="13826" width="23" style="288" customWidth="1"/>
    <col min="13827" max="13827" width="52" style="288" customWidth="1"/>
    <col min="13828" max="13828" width="15.6640625" style="288" customWidth="1"/>
    <col min="13829" max="13829" width="16.83203125" style="288" customWidth="1"/>
    <col min="13830" max="13830" width="25.83203125" style="288" customWidth="1"/>
    <col min="13831" max="14081" width="9.33203125" style="288"/>
    <col min="14082" max="14082" width="23" style="288" customWidth="1"/>
    <col min="14083" max="14083" width="52" style="288" customWidth="1"/>
    <col min="14084" max="14084" width="15.6640625" style="288" customWidth="1"/>
    <col min="14085" max="14085" width="16.83203125" style="288" customWidth="1"/>
    <col min="14086" max="14086" width="25.83203125" style="288" customWidth="1"/>
    <col min="14087" max="14337" width="9.33203125" style="288"/>
    <col min="14338" max="14338" width="23" style="288" customWidth="1"/>
    <col min="14339" max="14339" width="52" style="288" customWidth="1"/>
    <col min="14340" max="14340" width="15.6640625" style="288" customWidth="1"/>
    <col min="14341" max="14341" width="16.83203125" style="288" customWidth="1"/>
    <col min="14342" max="14342" width="25.83203125" style="288" customWidth="1"/>
    <col min="14343" max="14593" width="9.33203125" style="288"/>
    <col min="14594" max="14594" width="23" style="288" customWidth="1"/>
    <col min="14595" max="14595" width="52" style="288" customWidth="1"/>
    <col min="14596" max="14596" width="15.6640625" style="288" customWidth="1"/>
    <col min="14597" max="14597" width="16.83203125" style="288" customWidth="1"/>
    <col min="14598" max="14598" width="25.83203125" style="288" customWidth="1"/>
    <col min="14599" max="14849" width="9.33203125" style="288"/>
    <col min="14850" max="14850" width="23" style="288" customWidth="1"/>
    <col min="14851" max="14851" width="52" style="288" customWidth="1"/>
    <col min="14852" max="14852" width="15.6640625" style="288" customWidth="1"/>
    <col min="14853" max="14853" width="16.83203125" style="288" customWidth="1"/>
    <col min="14854" max="14854" width="25.83203125" style="288" customWidth="1"/>
    <col min="14855" max="15105" width="9.33203125" style="288"/>
    <col min="15106" max="15106" width="23" style="288" customWidth="1"/>
    <col min="15107" max="15107" width="52" style="288" customWidth="1"/>
    <col min="15108" max="15108" width="15.6640625" style="288" customWidth="1"/>
    <col min="15109" max="15109" width="16.83203125" style="288" customWidth="1"/>
    <col min="15110" max="15110" width="25.83203125" style="288" customWidth="1"/>
    <col min="15111" max="15361" width="9.33203125" style="288"/>
    <col min="15362" max="15362" width="23" style="288" customWidth="1"/>
    <col min="15363" max="15363" width="52" style="288" customWidth="1"/>
    <col min="15364" max="15364" width="15.6640625" style="288" customWidth="1"/>
    <col min="15365" max="15365" width="16.83203125" style="288" customWidth="1"/>
    <col min="15366" max="15366" width="25.83203125" style="288" customWidth="1"/>
    <col min="15367" max="15617" width="9.33203125" style="288"/>
    <col min="15618" max="15618" width="23" style="288" customWidth="1"/>
    <col min="15619" max="15619" width="52" style="288" customWidth="1"/>
    <col min="15620" max="15620" width="15.6640625" style="288" customWidth="1"/>
    <col min="15621" max="15621" width="16.83203125" style="288" customWidth="1"/>
    <col min="15622" max="15622" width="25.83203125" style="288" customWidth="1"/>
    <col min="15623" max="15873" width="9.33203125" style="288"/>
    <col min="15874" max="15874" width="23" style="288" customWidth="1"/>
    <col min="15875" max="15875" width="52" style="288" customWidth="1"/>
    <col min="15876" max="15876" width="15.6640625" style="288" customWidth="1"/>
    <col min="15877" max="15877" width="16.83203125" style="288" customWidth="1"/>
    <col min="15878" max="15878" width="25.83203125" style="288" customWidth="1"/>
    <col min="15879" max="16129" width="9.33203125" style="288"/>
    <col min="16130" max="16130" width="23" style="288" customWidth="1"/>
    <col min="16131" max="16131" width="52" style="288" customWidth="1"/>
    <col min="16132" max="16132" width="15.6640625" style="288" customWidth="1"/>
    <col min="16133" max="16133" width="16.83203125" style="288" customWidth="1"/>
    <col min="16134" max="16134" width="25.83203125" style="288" customWidth="1"/>
    <col min="16135" max="16384" width="9.33203125" style="288"/>
  </cols>
  <sheetData>
    <row r="1" spans="1:7" ht="15.75" thickBot="1" x14ac:dyDescent="0.3">
      <c r="A1" s="286"/>
      <c r="B1" s="401"/>
      <c r="C1" s="286"/>
      <c r="D1" s="286"/>
      <c r="E1" s="286"/>
      <c r="F1" s="286"/>
      <c r="G1" s="287"/>
    </row>
    <row r="2" spans="1:7" ht="25.5" x14ac:dyDescent="0.35">
      <c r="A2" s="1079" t="s">
        <v>1809</v>
      </c>
      <c r="B2" s="1080"/>
      <c r="C2" s="1080"/>
      <c r="D2" s="1080"/>
      <c r="E2" s="1080"/>
      <c r="F2" s="1081"/>
      <c r="G2" s="289"/>
    </row>
    <row r="3" spans="1:7" ht="26.25" thickBot="1" x14ac:dyDescent="0.4">
      <c r="A3" s="1082" t="s">
        <v>1810</v>
      </c>
      <c r="B3" s="1083"/>
      <c r="C3" s="1083"/>
      <c r="D3" s="1083"/>
      <c r="E3" s="1083"/>
      <c r="F3" s="1084"/>
      <c r="G3" s="289"/>
    </row>
    <row r="4" spans="1:7" ht="26.25" thickBot="1" x14ac:dyDescent="0.4">
      <c r="A4" s="292"/>
      <c r="B4" s="289"/>
      <c r="C4" s="289"/>
      <c r="D4" s="289"/>
      <c r="E4" s="289"/>
      <c r="F4" s="289"/>
      <c r="G4" s="289"/>
    </row>
    <row r="5" spans="1:7" ht="21" thickBot="1" x14ac:dyDescent="0.3">
      <c r="A5" s="402" t="s">
        <v>1811</v>
      </c>
      <c r="B5" s="403"/>
      <c r="C5" s="403"/>
      <c r="D5" s="404"/>
      <c r="E5" s="405"/>
      <c r="F5" s="406"/>
      <c r="G5" s="289"/>
    </row>
    <row r="6" spans="1:7" ht="15.75" thickBot="1" x14ac:dyDescent="0.3">
      <c r="A6" s="407" t="s">
        <v>1812</v>
      </c>
      <c r="B6" s="408"/>
      <c r="C6" s="408"/>
      <c r="D6" s="409" t="s">
        <v>1813</v>
      </c>
      <c r="E6" s="410" t="s">
        <v>1814</v>
      </c>
      <c r="F6" s="411" t="s">
        <v>1815</v>
      </c>
      <c r="G6" s="289"/>
    </row>
    <row r="7" spans="1:7" ht="15.75" x14ac:dyDescent="0.25">
      <c r="A7" s="412">
        <v>1</v>
      </c>
      <c r="B7" s="413"/>
      <c r="C7" s="414" t="s">
        <v>1816</v>
      </c>
      <c r="D7" s="415"/>
      <c r="E7" s="416"/>
      <c r="F7" s="417">
        <f>'D.1.6 - EL-Soupis položek+'!G11</f>
        <v>0</v>
      </c>
      <c r="G7" s="289"/>
    </row>
    <row r="8" spans="1:7" x14ac:dyDescent="0.25">
      <c r="A8" s="418">
        <v>2</v>
      </c>
      <c r="B8" s="419"/>
      <c r="C8" s="420" t="s">
        <v>1817</v>
      </c>
      <c r="D8" s="421">
        <v>0.5</v>
      </c>
      <c r="E8" s="422">
        <f>SUM(F7:F7)</f>
        <v>0</v>
      </c>
      <c r="F8" s="423">
        <f>D8*E8/100</f>
        <v>0</v>
      </c>
      <c r="G8" s="289"/>
    </row>
    <row r="9" spans="1:7" x14ac:dyDescent="0.25">
      <c r="A9" s="418">
        <v>3</v>
      </c>
      <c r="B9" s="419"/>
      <c r="C9" s="420" t="s">
        <v>1818</v>
      </c>
      <c r="D9" s="421">
        <v>0.5</v>
      </c>
      <c r="E9" s="422">
        <f>SUM(F7:F7)</f>
        <v>0</v>
      </c>
      <c r="F9" s="423">
        <f>D9*E9/100</f>
        <v>0</v>
      </c>
      <c r="G9" s="289"/>
    </row>
    <row r="10" spans="1:7" x14ac:dyDescent="0.25">
      <c r="A10" s="418">
        <v>4</v>
      </c>
      <c r="B10" s="419"/>
      <c r="C10" s="420" t="s">
        <v>1819</v>
      </c>
      <c r="D10" s="421"/>
      <c r="E10" s="422"/>
      <c r="F10" s="423">
        <f>'D.1.6 - EL-Soupis položek+'!G84</f>
        <v>0</v>
      </c>
      <c r="G10" s="289"/>
    </row>
    <row r="11" spans="1:7" x14ac:dyDescent="0.25">
      <c r="A11" s="418">
        <v>5</v>
      </c>
      <c r="B11" s="419"/>
      <c r="C11" s="420" t="s">
        <v>1820</v>
      </c>
      <c r="D11" s="421">
        <v>1</v>
      </c>
      <c r="E11" s="422"/>
      <c r="F11" s="423">
        <f>D11*E11/100</f>
        <v>0</v>
      </c>
      <c r="G11" s="289"/>
    </row>
    <row r="12" spans="1:7" x14ac:dyDescent="0.25">
      <c r="A12" s="418">
        <v>6</v>
      </c>
      <c r="B12" s="419"/>
      <c r="C12" s="420" t="s">
        <v>1821</v>
      </c>
      <c r="D12" s="421">
        <v>1</v>
      </c>
      <c r="E12" s="422">
        <f>SUM(F10:F10)</f>
        <v>0</v>
      </c>
      <c r="F12" s="423">
        <f>D12*E12/100</f>
        <v>0</v>
      </c>
      <c r="G12" s="289"/>
    </row>
    <row r="13" spans="1:7" x14ac:dyDescent="0.25">
      <c r="A13" s="418">
        <v>7</v>
      </c>
      <c r="B13" s="419"/>
      <c r="C13" s="420" t="s">
        <v>1822</v>
      </c>
      <c r="D13" s="421"/>
      <c r="E13" s="422"/>
      <c r="F13" s="423">
        <f>'D.1.6 - EL-Soupis položek+'!G130</f>
        <v>0</v>
      </c>
      <c r="G13" s="289"/>
    </row>
    <row r="14" spans="1:7" x14ac:dyDescent="0.25">
      <c r="A14" s="418">
        <v>8</v>
      </c>
      <c r="B14" s="419"/>
      <c r="C14" s="420" t="s">
        <v>1823</v>
      </c>
      <c r="D14" s="421"/>
      <c r="E14" s="422"/>
      <c r="F14" s="423">
        <v>0</v>
      </c>
      <c r="G14" s="289"/>
    </row>
    <row r="15" spans="1:7" x14ac:dyDescent="0.25">
      <c r="A15" s="424">
        <v>9</v>
      </c>
      <c r="B15" s="419"/>
      <c r="C15" s="425" t="s">
        <v>1824</v>
      </c>
      <c r="D15" s="426">
        <v>6</v>
      </c>
      <c r="E15" s="427">
        <f>SUM(F13:G13)</f>
        <v>0</v>
      </c>
      <c r="F15" s="428">
        <f>D15*E15/100</f>
        <v>0</v>
      </c>
      <c r="G15" s="429"/>
    </row>
    <row r="16" spans="1:7" x14ac:dyDescent="0.25">
      <c r="A16" s="430">
        <v>10</v>
      </c>
      <c r="B16" s="431"/>
      <c r="C16" s="432" t="s">
        <v>1825</v>
      </c>
      <c r="D16" s="433">
        <v>1</v>
      </c>
      <c r="E16" s="434">
        <f>SUM(F14:G14)</f>
        <v>0</v>
      </c>
      <c r="F16" s="435">
        <f>D16*E16/100</f>
        <v>0</v>
      </c>
      <c r="G16" s="289"/>
    </row>
    <row r="17" spans="1:7" x14ac:dyDescent="0.25">
      <c r="A17" s="436">
        <v>11</v>
      </c>
      <c r="B17" s="437"/>
      <c r="C17" s="438" t="s">
        <v>1826</v>
      </c>
      <c r="D17" s="439"/>
      <c r="E17" s="440"/>
      <c r="F17" s="441">
        <f>SUM(F7:F8)</f>
        <v>0</v>
      </c>
      <c r="G17" s="289"/>
    </row>
    <row r="18" spans="1:7" x14ac:dyDescent="0.25">
      <c r="A18" s="418">
        <v>12</v>
      </c>
      <c r="B18" s="437"/>
      <c r="C18" s="442" t="s">
        <v>1827</v>
      </c>
      <c r="D18" s="421"/>
      <c r="E18" s="422"/>
      <c r="F18" s="423">
        <f>SUM(F9:F16)</f>
        <v>0</v>
      </c>
      <c r="G18" s="289"/>
    </row>
    <row r="19" spans="1:7" ht="15.75" thickBot="1" x14ac:dyDescent="0.3">
      <c r="A19" s="443"/>
      <c r="B19" s="376"/>
      <c r="C19" s="444"/>
      <c r="D19" s="445"/>
      <c r="E19" s="446"/>
      <c r="F19" s="447">
        <v>0</v>
      </c>
      <c r="G19" s="289"/>
    </row>
    <row r="20" spans="1:7" x14ac:dyDescent="0.25">
      <c r="A20" s="448">
        <v>13</v>
      </c>
      <c r="B20" s="449" t="s">
        <v>1828</v>
      </c>
      <c r="C20" s="449"/>
      <c r="D20" s="450"/>
      <c r="E20" s="451"/>
      <c r="F20" s="452">
        <f>SUM(F17:F19)</f>
        <v>0</v>
      </c>
      <c r="G20" s="289"/>
    </row>
    <row r="21" spans="1:7" x14ac:dyDescent="0.25">
      <c r="A21" s="436"/>
      <c r="B21" s="453"/>
      <c r="C21" s="438"/>
      <c r="D21" s="439"/>
      <c r="E21" s="440"/>
      <c r="F21" s="441"/>
      <c r="G21" s="289"/>
    </row>
    <row r="22" spans="1:7" ht="15.75" thickBot="1" x14ac:dyDescent="0.3">
      <c r="A22" s="418"/>
      <c r="B22" s="341"/>
      <c r="C22" s="444"/>
      <c r="D22" s="421"/>
      <c r="E22" s="422"/>
      <c r="F22" s="423"/>
      <c r="G22" s="289"/>
    </row>
    <row r="23" spans="1:7" x14ac:dyDescent="0.25">
      <c r="A23" s="448"/>
      <c r="B23" s="449"/>
      <c r="C23" s="449"/>
      <c r="D23" s="450"/>
      <c r="E23" s="451"/>
      <c r="F23" s="452"/>
      <c r="G23" s="289"/>
    </row>
    <row r="24" spans="1:7" x14ac:dyDescent="0.25">
      <c r="A24" s="436"/>
      <c r="B24" s="453"/>
      <c r="C24" s="438"/>
      <c r="D24" s="439"/>
      <c r="E24" s="440"/>
      <c r="F24" s="441"/>
      <c r="G24" s="289"/>
    </row>
    <row r="25" spans="1:7" x14ac:dyDescent="0.25">
      <c r="A25" s="418"/>
      <c r="B25" s="341"/>
      <c r="C25" s="442"/>
      <c r="D25" s="421"/>
      <c r="E25" s="422"/>
      <c r="F25" s="423"/>
      <c r="G25" s="289"/>
    </row>
    <row r="26" spans="1:7" x14ac:dyDescent="0.25">
      <c r="A26" s="418"/>
      <c r="B26" s="419"/>
      <c r="C26" s="420"/>
      <c r="D26" s="421"/>
      <c r="E26" s="422"/>
      <c r="F26" s="423"/>
      <c r="G26" s="289"/>
    </row>
    <row r="27" spans="1:7" ht="15.75" thickBot="1" x14ac:dyDescent="0.3">
      <c r="A27" s="418"/>
      <c r="B27" s="341"/>
      <c r="C27" s="444"/>
      <c r="D27" s="421"/>
      <c r="E27" s="422"/>
      <c r="F27" s="423"/>
      <c r="G27" s="289"/>
    </row>
    <row r="28" spans="1:7" x14ac:dyDescent="0.25">
      <c r="A28" s="448"/>
      <c r="B28" s="449"/>
      <c r="C28" s="449"/>
      <c r="D28" s="450"/>
      <c r="E28" s="451"/>
      <c r="F28" s="452"/>
      <c r="G28" s="289"/>
    </row>
    <row r="29" spans="1:7" x14ac:dyDescent="0.25">
      <c r="A29" s="436"/>
      <c r="B29" s="453"/>
      <c r="C29" s="438"/>
      <c r="D29" s="439"/>
      <c r="E29" s="440"/>
      <c r="F29" s="441"/>
      <c r="G29" s="289"/>
    </row>
    <row r="30" spans="1:7" x14ac:dyDescent="0.25">
      <c r="A30" s="418"/>
      <c r="B30" s="419"/>
      <c r="C30" s="420"/>
      <c r="D30" s="421"/>
      <c r="E30" s="422"/>
      <c r="F30" s="423"/>
      <c r="G30" s="289"/>
    </row>
    <row r="31" spans="1:7" ht="15.75" thickBot="1" x14ac:dyDescent="0.3">
      <c r="A31" s="418"/>
      <c r="B31" s="454"/>
      <c r="C31" s="420"/>
      <c r="D31" s="421"/>
      <c r="E31" s="422"/>
      <c r="F31" s="423"/>
      <c r="G31" s="289"/>
    </row>
    <row r="32" spans="1:7" x14ac:dyDescent="0.25">
      <c r="A32" s="448"/>
      <c r="B32" s="449"/>
      <c r="C32" s="449"/>
      <c r="D32" s="450"/>
      <c r="E32" s="451"/>
      <c r="F32" s="452"/>
      <c r="G32" s="289"/>
    </row>
    <row r="33" spans="1:7" ht="15.75" thickBot="1" x14ac:dyDescent="0.3">
      <c r="A33" s="455"/>
      <c r="B33" s="432"/>
      <c r="C33" s="456"/>
      <c r="D33" s="457"/>
      <c r="E33" s="458"/>
      <c r="F33" s="459"/>
      <c r="G33" s="289"/>
    </row>
    <row r="34" spans="1:7" ht="23.25" thickBot="1" x14ac:dyDescent="0.35">
      <c r="A34" s="460">
        <v>14</v>
      </c>
      <c r="B34" s="461"/>
      <c r="C34" s="462" t="s">
        <v>1829</v>
      </c>
      <c r="D34" s="463"/>
      <c r="E34" s="464"/>
      <c r="F34" s="465">
        <f>F28+F23+F20</f>
        <v>0</v>
      </c>
      <c r="G34" s="286"/>
    </row>
  </sheetData>
  <sheetProtection password="DE3D" sheet="1" objects="1" scenarios="1"/>
  <mergeCells count="2">
    <mergeCell ref="A2:F2"/>
    <mergeCell ref="A3:F3"/>
  </mergeCells>
  <pageMargins left="0.7" right="0.7" top="0.78740157499999996" bottom="0.78740157499999996" header="0.3" footer="0.3"/>
  <pageSetup paperSize="9" scale="81"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82"/>
  <sheetViews>
    <sheetView view="pageBreakPreview" zoomScaleSheetLayoutView="100" workbookViewId="0">
      <selection activeCell="F8" sqref="F8"/>
    </sheetView>
  </sheetViews>
  <sheetFormatPr defaultRowHeight="15" x14ac:dyDescent="0.25"/>
  <cols>
    <col min="1" max="1" width="4.83203125" style="306" bestFit="1" customWidth="1"/>
    <col min="2" max="2" width="15.6640625" style="306" customWidth="1"/>
    <col min="3" max="3" width="70.6640625" style="306" customWidth="1"/>
    <col min="4" max="4" width="6.83203125" style="306" customWidth="1"/>
    <col min="5" max="5" width="9.6640625" style="306" bestFit="1" customWidth="1"/>
    <col min="6" max="6" width="17.33203125" style="306" customWidth="1"/>
    <col min="7" max="7" width="13.5" style="306" bestFit="1" customWidth="1"/>
    <col min="8" max="8" width="6.33203125" style="383" hidden="1" customWidth="1"/>
    <col min="9" max="9" width="6.33203125" style="306" hidden="1" customWidth="1"/>
    <col min="10" max="10" width="0" style="306" hidden="1" customWidth="1"/>
    <col min="11" max="11" width="19.1640625" style="306" customWidth="1"/>
    <col min="12" max="12" width="9.33203125" style="306"/>
    <col min="13" max="13" width="23.5" style="306" customWidth="1"/>
    <col min="14" max="256" width="9.33203125" style="306"/>
    <col min="257" max="257" width="4.83203125" style="306" bestFit="1" customWidth="1"/>
    <col min="258" max="258" width="15.6640625" style="306" customWidth="1"/>
    <col min="259" max="259" width="70.6640625" style="306" customWidth="1"/>
    <col min="260" max="260" width="6.83203125" style="306" customWidth="1"/>
    <col min="261" max="261" width="9.6640625" style="306" bestFit="1" customWidth="1"/>
    <col min="262" max="262" width="17.33203125" style="306" customWidth="1"/>
    <col min="263" max="263" width="13.5" style="306" bestFit="1" customWidth="1"/>
    <col min="264" max="266" width="0" style="306" hidden="1" customWidth="1"/>
    <col min="267" max="267" width="19.1640625" style="306" customWidth="1"/>
    <col min="268" max="268" width="9.33203125" style="306"/>
    <col min="269" max="269" width="23.5" style="306" customWidth="1"/>
    <col min="270" max="512" width="9.33203125" style="306"/>
    <col min="513" max="513" width="4.83203125" style="306" bestFit="1" customWidth="1"/>
    <col min="514" max="514" width="15.6640625" style="306" customWidth="1"/>
    <col min="515" max="515" width="70.6640625" style="306" customWidth="1"/>
    <col min="516" max="516" width="6.83203125" style="306" customWidth="1"/>
    <col min="517" max="517" width="9.6640625" style="306" bestFit="1" customWidth="1"/>
    <col min="518" max="518" width="17.33203125" style="306" customWidth="1"/>
    <col min="519" max="519" width="13.5" style="306" bestFit="1" customWidth="1"/>
    <col min="520" max="522" width="0" style="306" hidden="1" customWidth="1"/>
    <col min="523" max="523" width="19.1640625" style="306" customWidth="1"/>
    <col min="524" max="524" width="9.33203125" style="306"/>
    <col min="525" max="525" width="23.5" style="306" customWidth="1"/>
    <col min="526" max="768" width="9.33203125" style="306"/>
    <col min="769" max="769" width="4.83203125" style="306" bestFit="1" customWidth="1"/>
    <col min="770" max="770" width="15.6640625" style="306" customWidth="1"/>
    <col min="771" max="771" width="70.6640625" style="306" customWidth="1"/>
    <col min="772" max="772" width="6.83203125" style="306" customWidth="1"/>
    <col min="773" max="773" width="9.6640625" style="306" bestFit="1" customWidth="1"/>
    <col min="774" max="774" width="17.33203125" style="306" customWidth="1"/>
    <col min="775" max="775" width="13.5" style="306" bestFit="1" customWidth="1"/>
    <col min="776" max="778" width="0" style="306" hidden="1" customWidth="1"/>
    <col min="779" max="779" width="19.1640625" style="306" customWidth="1"/>
    <col min="780" max="780" width="9.33203125" style="306"/>
    <col min="781" max="781" width="23.5" style="306" customWidth="1"/>
    <col min="782" max="1024" width="9.33203125" style="306"/>
    <col min="1025" max="1025" width="4.83203125" style="306" bestFit="1" customWidth="1"/>
    <col min="1026" max="1026" width="15.6640625" style="306" customWidth="1"/>
    <col min="1027" max="1027" width="70.6640625" style="306" customWidth="1"/>
    <col min="1028" max="1028" width="6.83203125" style="306" customWidth="1"/>
    <col min="1029" max="1029" width="9.6640625" style="306" bestFit="1" customWidth="1"/>
    <col min="1030" max="1030" width="17.33203125" style="306" customWidth="1"/>
    <col min="1031" max="1031" width="13.5" style="306" bestFit="1" customWidth="1"/>
    <col min="1032" max="1034" width="0" style="306" hidden="1" customWidth="1"/>
    <col min="1035" max="1035" width="19.1640625" style="306" customWidth="1"/>
    <col min="1036" max="1036" width="9.33203125" style="306"/>
    <col min="1037" max="1037" width="23.5" style="306" customWidth="1"/>
    <col min="1038" max="1280" width="9.33203125" style="306"/>
    <col min="1281" max="1281" width="4.83203125" style="306" bestFit="1" customWidth="1"/>
    <col min="1282" max="1282" width="15.6640625" style="306" customWidth="1"/>
    <col min="1283" max="1283" width="70.6640625" style="306" customWidth="1"/>
    <col min="1284" max="1284" width="6.83203125" style="306" customWidth="1"/>
    <col min="1285" max="1285" width="9.6640625" style="306" bestFit="1" customWidth="1"/>
    <col min="1286" max="1286" width="17.33203125" style="306" customWidth="1"/>
    <col min="1287" max="1287" width="13.5" style="306" bestFit="1" customWidth="1"/>
    <col min="1288" max="1290" width="0" style="306" hidden="1" customWidth="1"/>
    <col min="1291" max="1291" width="19.1640625" style="306" customWidth="1"/>
    <col min="1292" max="1292" width="9.33203125" style="306"/>
    <col min="1293" max="1293" width="23.5" style="306" customWidth="1"/>
    <col min="1294" max="1536" width="9.33203125" style="306"/>
    <col min="1537" max="1537" width="4.83203125" style="306" bestFit="1" customWidth="1"/>
    <col min="1538" max="1538" width="15.6640625" style="306" customWidth="1"/>
    <col min="1539" max="1539" width="70.6640625" style="306" customWidth="1"/>
    <col min="1540" max="1540" width="6.83203125" style="306" customWidth="1"/>
    <col min="1541" max="1541" width="9.6640625" style="306" bestFit="1" customWidth="1"/>
    <col min="1542" max="1542" width="17.33203125" style="306" customWidth="1"/>
    <col min="1543" max="1543" width="13.5" style="306" bestFit="1" customWidth="1"/>
    <col min="1544" max="1546" width="0" style="306" hidden="1" customWidth="1"/>
    <col min="1547" max="1547" width="19.1640625" style="306" customWidth="1"/>
    <col min="1548" max="1548" width="9.33203125" style="306"/>
    <col min="1549" max="1549" width="23.5" style="306" customWidth="1"/>
    <col min="1550" max="1792" width="9.33203125" style="306"/>
    <col min="1793" max="1793" width="4.83203125" style="306" bestFit="1" customWidth="1"/>
    <col min="1794" max="1794" width="15.6640625" style="306" customWidth="1"/>
    <col min="1795" max="1795" width="70.6640625" style="306" customWidth="1"/>
    <col min="1796" max="1796" width="6.83203125" style="306" customWidth="1"/>
    <col min="1797" max="1797" width="9.6640625" style="306" bestFit="1" customWidth="1"/>
    <col min="1798" max="1798" width="17.33203125" style="306" customWidth="1"/>
    <col min="1799" max="1799" width="13.5" style="306" bestFit="1" customWidth="1"/>
    <col min="1800" max="1802" width="0" style="306" hidden="1" customWidth="1"/>
    <col min="1803" max="1803" width="19.1640625" style="306" customWidth="1"/>
    <col min="1804" max="1804" width="9.33203125" style="306"/>
    <col min="1805" max="1805" width="23.5" style="306" customWidth="1"/>
    <col min="1806" max="2048" width="9.33203125" style="306"/>
    <col min="2049" max="2049" width="4.83203125" style="306" bestFit="1" customWidth="1"/>
    <col min="2050" max="2050" width="15.6640625" style="306" customWidth="1"/>
    <col min="2051" max="2051" width="70.6640625" style="306" customWidth="1"/>
    <col min="2052" max="2052" width="6.83203125" style="306" customWidth="1"/>
    <col min="2053" max="2053" width="9.6640625" style="306" bestFit="1" customWidth="1"/>
    <col min="2054" max="2054" width="17.33203125" style="306" customWidth="1"/>
    <col min="2055" max="2055" width="13.5" style="306" bestFit="1" customWidth="1"/>
    <col min="2056" max="2058" width="0" style="306" hidden="1" customWidth="1"/>
    <col min="2059" max="2059" width="19.1640625" style="306" customWidth="1"/>
    <col min="2060" max="2060" width="9.33203125" style="306"/>
    <col min="2061" max="2061" width="23.5" style="306" customWidth="1"/>
    <col min="2062" max="2304" width="9.33203125" style="306"/>
    <col min="2305" max="2305" width="4.83203125" style="306" bestFit="1" customWidth="1"/>
    <col min="2306" max="2306" width="15.6640625" style="306" customWidth="1"/>
    <col min="2307" max="2307" width="70.6640625" style="306" customWidth="1"/>
    <col min="2308" max="2308" width="6.83203125" style="306" customWidth="1"/>
    <col min="2309" max="2309" width="9.6640625" style="306" bestFit="1" customWidth="1"/>
    <col min="2310" max="2310" width="17.33203125" style="306" customWidth="1"/>
    <col min="2311" max="2311" width="13.5" style="306" bestFit="1" customWidth="1"/>
    <col min="2312" max="2314" width="0" style="306" hidden="1" customWidth="1"/>
    <col min="2315" max="2315" width="19.1640625" style="306" customWidth="1"/>
    <col min="2316" max="2316" width="9.33203125" style="306"/>
    <col min="2317" max="2317" width="23.5" style="306" customWidth="1"/>
    <col min="2318" max="2560" width="9.33203125" style="306"/>
    <col min="2561" max="2561" width="4.83203125" style="306" bestFit="1" customWidth="1"/>
    <col min="2562" max="2562" width="15.6640625" style="306" customWidth="1"/>
    <col min="2563" max="2563" width="70.6640625" style="306" customWidth="1"/>
    <col min="2564" max="2564" width="6.83203125" style="306" customWidth="1"/>
    <col min="2565" max="2565" width="9.6640625" style="306" bestFit="1" customWidth="1"/>
    <col min="2566" max="2566" width="17.33203125" style="306" customWidth="1"/>
    <col min="2567" max="2567" width="13.5" style="306" bestFit="1" customWidth="1"/>
    <col min="2568" max="2570" width="0" style="306" hidden="1" customWidth="1"/>
    <col min="2571" max="2571" width="19.1640625" style="306" customWidth="1"/>
    <col min="2572" max="2572" width="9.33203125" style="306"/>
    <col min="2573" max="2573" width="23.5" style="306" customWidth="1"/>
    <col min="2574" max="2816" width="9.33203125" style="306"/>
    <col min="2817" max="2817" width="4.83203125" style="306" bestFit="1" customWidth="1"/>
    <col min="2818" max="2818" width="15.6640625" style="306" customWidth="1"/>
    <col min="2819" max="2819" width="70.6640625" style="306" customWidth="1"/>
    <col min="2820" max="2820" width="6.83203125" style="306" customWidth="1"/>
    <col min="2821" max="2821" width="9.6640625" style="306" bestFit="1" customWidth="1"/>
    <col min="2822" max="2822" width="17.33203125" style="306" customWidth="1"/>
    <col min="2823" max="2823" width="13.5" style="306" bestFit="1" customWidth="1"/>
    <col min="2824" max="2826" width="0" style="306" hidden="1" customWidth="1"/>
    <col min="2827" max="2827" width="19.1640625" style="306" customWidth="1"/>
    <col min="2828" max="2828" width="9.33203125" style="306"/>
    <col min="2829" max="2829" width="23.5" style="306" customWidth="1"/>
    <col min="2830" max="3072" width="9.33203125" style="306"/>
    <col min="3073" max="3073" width="4.83203125" style="306" bestFit="1" customWidth="1"/>
    <col min="3074" max="3074" width="15.6640625" style="306" customWidth="1"/>
    <col min="3075" max="3075" width="70.6640625" style="306" customWidth="1"/>
    <col min="3076" max="3076" width="6.83203125" style="306" customWidth="1"/>
    <col min="3077" max="3077" width="9.6640625" style="306" bestFit="1" customWidth="1"/>
    <col min="3078" max="3078" width="17.33203125" style="306" customWidth="1"/>
    <col min="3079" max="3079" width="13.5" style="306" bestFit="1" customWidth="1"/>
    <col min="3080" max="3082" width="0" style="306" hidden="1" customWidth="1"/>
    <col min="3083" max="3083" width="19.1640625" style="306" customWidth="1"/>
    <col min="3084" max="3084" width="9.33203125" style="306"/>
    <col min="3085" max="3085" width="23.5" style="306" customWidth="1"/>
    <col min="3086" max="3328" width="9.33203125" style="306"/>
    <col min="3329" max="3329" width="4.83203125" style="306" bestFit="1" customWidth="1"/>
    <col min="3330" max="3330" width="15.6640625" style="306" customWidth="1"/>
    <col min="3331" max="3331" width="70.6640625" style="306" customWidth="1"/>
    <col min="3332" max="3332" width="6.83203125" style="306" customWidth="1"/>
    <col min="3333" max="3333" width="9.6640625" style="306" bestFit="1" customWidth="1"/>
    <col min="3334" max="3334" width="17.33203125" style="306" customWidth="1"/>
    <col min="3335" max="3335" width="13.5" style="306" bestFit="1" customWidth="1"/>
    <col min="3336" max="3338" width="0" style="306" hidden="1" customWidth="1"/>
    <col min="3339" max="3339" width="19.1640625" style="306" customWidth="1"/>
    <col min="3340" max="3340" width="9.33203125" style="306"/>
    <col min="3341" max="3341" width="23.5" style="306" customWidth="1"/>
    <col min="3342" max="3584" width="9.33203125" style="306"/>
    <col min="3585" max="3585" width="4.83203125" style="306" bestFit="1" customWidth="1"/>
    <col min="3586" max="3586" width="15.6640625" style="306" customWidth="1"/>
    <col min="3587" max="3587" width="70.6640625" style="306" customWidth="1"/>
    <col min="3588" max="3588" width="6.83203125" style="306" customWidth="1"/>
    <col min="3589" max="3589" width="9.6640625" style="306" bestFit="1" customWidth="1"/>
    <col min="3590" max="3590" width="17.33203125" style="306" customWidth="1"/>
    <col min="3591" max="3591" width="13.5" style="306" bestFit="1" customWidth="1"/>
    <col min="3592" max="3594" width="0" style="306" hidden="1" customWidth="1"/>
    <col min="3595" max="3595" width="19.1640625" style="306" customWidth="1"/>
    <col min="3596" max="3596" width="9.33203125" style="306"/>
    <col min="3597" max="3597" width="23.5" style="306" customWidth="1"/>
    <col min="3598" max="3840" width="9.33203125" style="306"/>
    <col min="3841" max="3841" width="4.83203125" style="306" bestFit="1" customWidth="1"/>
    <col min="3842" max="3842" width="15.6640625" style="306" customWidth="1"/>
    <col min="3843" max="3843" width="70.6640625" style="306" customWidth="1"/>
    <col min="3844" max="3844" width="6.83203125" style="306" customWidth="1"/>
    <col min="3845" max="3845" width="9.6640625" style="306" bestFit="1" customWidth="1"/>
    <col min="3846" max="3846" width="17.33203125" style="306" customWidth="1"/>
    <col min="3847" max="3847" width="13.5" style="306" bestFit="1" customWidth="1"/>
    <col min="3848" max="3850" width="0" style="306" hidden="1" customWidth="1"/>
    <col min="3851" max="3851" width="19.1640625" style="306" customWidth="1"/>
    <col min="3852" max="3852" width="9.33203125" style="306"/>
    <col min="3853" max="3853" width="23.5" style="306" customWidth="1"/>
    <col min="3854" max="4096" width="9.33203125" style="306"/>
    <col min="4097" max="4097" width="4.83203125" style="306" bestFit="1" customWidth="1"/>
    <col min="4098" max="4098" width="15.6640625" style="306" customWidth="1"/>
    <col min="4099" max="4099" width="70.6640625" style="306" customWidth="1"/>
    <col min="4100" max="4100" width="6.83203125" style="306" customWidth="1"/>
    <col min="4101" max="4101" width="9.6640625" style="306" bestFit="1" customWidth="1"/>
    <col min="4102" max="4102" width="17.33203125" style="306" customWidth="1"/>
    <col min="4103" max="4103" width="13.5" style="306" bestFit="1" customWidth="1"/>
    <col min="4104" max="4106" width="0" style="306" hidden="1" customWidth="1"/>
    <col min="4107" max="4107" width="19.1640625" style="306" customWidth="1"/>
    <col min="4108" max="4108" width="9.33203125" style="306"/>
    <col min="4109" max="4109" width="23.5" style="306" customWidth="1"/>
    <col min="4110" max="4352" width="9.33203125" style="306"/>
    <col min="4353" max="4353" width="4.83203125" style="306" bestFit="1" customWidth="1"/>
    <col min="4354" max="4354" width="15.6640625" style="306" customWidth="1"/>
    <col min="4355" max="4355" width="70.6640625" style="306" customWidth="1"/>
    <col min="4356" max="4356" width="6.83203125" style="306" customWidth="1"/>
    <col min="4357" max="4357" width="9.6640625" style="306" bestFit="1" customWidth="1"/>
    <col min="4358" max="4358" width="17.33203125" style="306" customWidth="1"/>
    <col min="4359" max="4359" width="13.5" style="306" bestFit="1" customWidth="1"/>
    <col min="4360" max="4362" width="0" style="306" hidden="1" customWidth="1"/>
    <col min="4363" max="4363" width="19.1640625" style="306" customWidth="1"/>
    <col min="4364" max="4364" width="9.33203125" style="306"/>
    <col min="4365" max="4365" width="23.5" style="306" customWidth="1"/>
    <col min="4366" max="4608" width="9.33203125" style="306"/>
    <col min="4609" max="4609" width="4.83203125" style="306" bestFit="1" customWidth="1"/>
    <col min="4610" max="4610" width="15.6640625" style="306" customWidth="1"/>
    <col min="4611" max="4611" width="70.6640625" style="306" customWidth="1"/>
    <col min="4612" max="4612" width="6.83203125" style="306" customWidth="1"/>
    <col min="4613" max="4613" width="9.6640625" style="306" bestFit="1" customWidth="1"/>
    <col min="4614" max="4614" width="17.33203125" style="306" customWidth="1"/>
    <col min="4615" max="4615" width="13.5" style="306" bestFit="1" customWidth="1"/>
    <col min="4616" max="4618" width="0" style="306" hidden="1" customWidth="1"/>
    <col min="4619" max="4619" width="19.1640625" style="306" customWidth="1"/>
    <col min="4620" max="4620" width="9.33203125" style="306"/>
    <col min="4621" max="4621" width="23.5" style="306" customWidth="1"/>
    <col min="4622" max="4864" width="9.33203125" style="306"/>
    <col min="4865" max="4865" width="4.83203125" style="306" bestFit="1" customWidth="1"/>
    <col min="4866" max="4866" width="15.6640625" style="306" customWidth="1"/>
    <col min="4867" max="4867" width="70.6640625" style="306" customWidth="1"/>
    <col min="4868" max="4868" width="6.83203125" style="306" customWidth="1"/>
    <col min="4869" max="4869" width="9.6640625" style="306" bestFit="1" customWidth="1"/>
    <col min="4870" max="4870" width="17.33203125" style="306" customWidth="1"/>
    <col min="4871" max="4871" width="13.5" style="306" bestFit="1" customWidth="1"/>
    <col min="4872" max="4874" width="0" style="306" hidden="1" customWidth="1"/>
    <col min="4875" max="4875" width="19.1640625" style="306" customWidth="1"/>
    <col min="4876" max="4876" width="9.33203125" style="306"/>
    <col min="4877" max="4877" width="23.5" style="306" customWidth="1"/>
    <col min="4878" max="5120" width="9.33203125" style="306"/>
    <col min="5121" max="5121" width="4.83203125" style="306" bestFit="1" customWidth="1"/>
    <col min="5122" max="5122" width="15.6640625" style="306" customWidth="1"/>
    <col min="5123" max="5123" width="70.6640625" style="306" customWidth="1"/>
    <col min="5124" max="5124" width="6.83203125" style="306" customWidth="1"/>
    <col min="5125" max="5125" width="9.6640625" style="306" bestFit="1" customWidth="1"/>
    <col min="5126" max="5126" width="17.33203125" style="306" customWidth="1"/>
    <col min="5127" max="5127" width="13.5" style="306" bestFit="1" customWidth="1"/>
    <col min="5128" max="5130" width="0" style="306" hidden="1" customWidth="1"/>
    <col min="5131" max="5131" width="19.1640625" style="306" customWidth="1"/>
    <col min="5132" max="5132" width="9.33203125" style="306"/>
    <col min="5133" max="5133" width="23.5" style="306" customWidth="1"/>
    <col min="5134" max="5376" width="9.33203125" style="306"/>
    <col min="5377" max="5377" width="4.83203125" style="306" bestFit="1" customWidth="1"/>
    <col min="5378" max="5378" width="15.6640625" style="306" customWidth="1"/>
    <col min="5379" max="5379" width="70.6640625" style="306" customWidth="1"/>
    <col min="5380" max="5380" width="6.83203125" style="306" customWidth="1"/>
    <col min="5381" max="5381" width="9.6640625" style="306" bestFit="1" customWidth="1"/>
    <col min="5382" max="5382" width="17.33203125" style="306" customWidth="1"/>
    <col min="5383" max="5383" width="13.5" style="306" bestFit="1" customWidth="1"/>
    <col min="5384" max="5386" width="0" style="306" hidden="1" customWidth="1"/>
    <col min="5387" max="5387" width="19.1640625" style="306" customWidth="1"/>
    <col min="5388" max="5388" width="9.33203125" style="306"/>
    <col min="5389" max="5389" width="23.5" style="306" customWidth="1"/>
    <col min="5390" max="5632" width="9.33203125" style="306"/>
    <col min="5633" max="5633" width="4.83203125" style="306" bestFit="1" customWidth="1"/>
    <col min="5634" max="5634" width="15.6640625" style="306" customWidth="1"/>
    <col min="5635" max="5635" width="70.6640625" style="306" customWidth="1"/>
    <col min="5636" max="5636" width="6.83203125" style="306" customWidth="1"/>
    <col min="5637" max="5637" width="9.6640625" style="306" bestFit="1" customWidth="1"/>
    <col min="5638" max="5638" width="17.33203125" style="306" customWidth="1"/>
    <col min="5639" max="5639" width="13.5" style="306" bestFit="1" customWidth="1"/>
    <col min="5640" max="5642" width="0" style="306" hidden="1" customWidth="1"/>
    <col min="5643" max="5643" width="19.1640625" style="306" customWidth="1"/>
    <col min="5644" max="5644" width="9.33203125" style="306"/>
    <col min="5645" max="5645" width="23.5" style="306" customWidth="1"/>
    <col min="5646" max="5888" width="9.33203125" style="306"/>
    <col min="5889" max="5889" width="4.83203125" style="306" bestFit="1" customWidth="1"/>
    <col min="5890" max="5890" width="15.6640625" style="306" customWidth="1"/>
    <col min="5891" max="5891" width="70.6640625" style="306" customWidth="1"/>
    <col min="5892" max="5892" width="6.83203125" style="306" customWidth="1"/>
    <col min="5893" max="5893" width="9.6640625" style="306" bestFit="1" customWidth="1"/>
    <col min="5894" max="5894" width="17.33203125" style="306" customWidth="1"/>
    <col min="5895" max="5895" width="13.5" style="306" bestFit="1" customWidth="1"/>
    <col min="5896" max="5898" width="0" style="306" hidden="1" customWidth="1"/>
    <col min="5899" max="5899" width="19.1640625" style="306" customWidth="1"/>
    <col min="5900" max="5900" width="9.33203125" style="306"/>
    <col min="5901" max="5901" width="23.5" style="306" customWidth="1"/>
    <col min="5902" max="6144" width="9.33203125" style="306"/>
    <col min="6145" max="6145" width="4.83203125" style="306" bestFit="1" customWidth="1"/>
    <col min="6146" max="6146" width="15.6640625" style="306" customWidth="1"/>
    <col min="6147" max="6147" width="70.6640625" style="306" customWidth="1"/>
    <col min="6148" max="6148" width="6.83203125" style="306" customWidth="1"/>
    <col min="6149" max="6149" width="9.6640625" style="306" bestFit="1" customWidth="1"/>
    <col min="6150" max="6150" width="17.33203125" style="306" customWidth="1"/>
    <col min="6151" max="6151" width="13.5" style="306" bestFit="1" customWidth="1"/>
    <col min="6152" max="6154" width="0" style="306" hidden="1" customWidth="1"/>
    <col min="6155" max="6155" width="19.1640625" style="306" customWidth="1"/>
    <col min="6156" max="6156" width="9.33203125" style="306"/>
    <col min="6157" max="6157" width="23.5" style="306" customWidth="1"/>
    <col min="6158" max="6400" width="9.33203125" style="306"/>
    <col min="6401" max="6401" width="4.83203125" style="306" bestFit="1" customWidth="1"/>
    <col min="6402" max="6402" width="15.6640625" style="306" customWidth="1"/>
    <col min="6403" max="6403" width="70.6640625" style="306" customWidth="1"/>
    <col min="6404" max="6404" width="6.83203125" style="306" customWidth="1"/>
    <col min="6405" max="6405" width="9.6640625" style="306" bestFit="1" customWidth="1"/>
    <col min="6406" max="6406" width="17.33203125" style="306" customWidth="1"/>
    <col min="6407" max="6407" width="13.5" style="306" bestFit="1" customWidth="1"/>
    <col min="6408" max="6410" width="0" style="306" hidden="1" customWidth="1"/>
    <col min="6411" max="6411" width="19.1640625" style="306" customWidth="1"/>
    <col min="6412" max="6412" width="9.33203125" style="306"/>
    <col min="6413" max="6413" width="23.5" style="306" customWidth="1"/>
    <col min="6414" max="6656" width="9.33203125" style="306"/>
    <col min="6657" max="6657" width="4.83203125" style="306" bestFit="1" customWidth="1"/>
    <col min="6658" max="6658" width="15.6640625" style="306" customWidth="1"/>
    <col min="6659" max="6659" width="70.6640625" style="306" customWidth="1"/>
    <col min="6660" max="6660" width="6.83203125" style="306" customWidth="1"/>
    <col min="6661" max="6661" width="9.6640625" style="306" bestFit="1" customWidth="1"/>
    <col min="6662" max="6662" width="17.33203125" style="306" customWidth="1"/>
    <col min="6663" max="6663" width="13.5" style="306" bestFit="1" customWidth="1"/>
    <col min="6664" max="6666" width="0" style="306" hidden="1" customWidth="1"/>
    <col min="6667" max="6667" width="19.1640625" style="306" customWidth="1"/>
    <col min="6668" max="6668" width="9.33203125" style="306"/>
    <col min="6669" max="6669" width="23.5" style="306" customWidth="1"/>
    <col min="6670" max="6912" width="9.33203125" style="306"/>
    <col min="6913" max="6913" width="4.83203125" style="306" bestFit="1" customWidth="1"/>
    <col min="6914" max="6914" width="15.6640625" style="306" customWidth="1"/>
    <col min="6915" max="6915" width="70.6640625" style="306" customWidth="1"/>
    <col min="6916" max="6916" width="6.83203125" style="306" customWidth="1"/>
    <col min="6917" max="6917" width="9.6640625" style="306" bestFit="1" customWidth="1"/>
    <col min="6918" max="6918" width="17.33203125" style="306" customWidth="1"/>
    <col min="6919" max="6919" width="13.5" style="306" bestFit="1" customWidth="1"/>
    <col min="6920" max="6922" width="0" style="306" hidden="1" customWidth="1"/>
    <col min="6923" max="6923" width="19.1640625" style="306" customWidth="1"/>
    <col min="6924" max="6924" width="9.33203125" style="306"/>
    <col min="6925" max="6925" width="23.5" style="306" customWidth="1"/>
    <col min="6926" max="7168" width="9.33203125" style="306"/>
    <col min="7169" max="7169" width="4.83203125" style="306" bestFit="1" customWidth="1"/>
    <col min="7170" max="7170" width="15.6640625" style="306" customWidth="1"/>
    <col min="7171" max="7171" width="70.6640625" style="306" customWidth="1"/>
    <col min="7172" max="7172" width="6.83203125" style="306" customWidth="1"/>
    <col min="7173" max="7173" width="9.6640625" style="306" bestFit="1" customWidth="1"/>
    <col min="7174" max="7174" width="17.33203125" style="306" customWidth="1"/>
    <col min="7175" max="7175" width="13.5" style="306" bestFit="1" customWidth="1"/>
    <col min="7176" max="7178" width="0" style="306" hidden="1" customWidth="1"/>
    <col min="7179" max="7179" width="19.1640625" style="306" customWidth="1"/>
    <col min="7180" max="7180" width="9.33203125" style="306"/>
    <col min="7181" max="7181" width="23.5" style="306" customWidth="1"/>
    <col min="7182" max="7424" width="9.33203125" style="306"/>
    <col min="7425" max="7425" width="4.83203125" style="306" bestFit="1" customWidth="1"/>
    <col min="7426" max="7426" width="15.6640625" style="306" customWidth="1"/>
    <col min="7427" max="7427" width="70.6640625" style="306" customWidth="1"/>
    <col min="7428" max="7428" width="6.83203125" style="306" customWidth="1"/>
    <col min="7429" max="7429" width="9.6640625" style="306" bestFit="1" customWidth="1"/>
    <col min="7430" max="7430" width="17.33203125" style="306" customWidth="1"/>
    <col min="7431" max="7431" width="13.5" style="306" bestFit="1" customWidth="1"/>
    <col min="7432" max="7434" width="0" style="306" hidden="1" customWidth="1"/>
    <col min="7435" max="7435" width="19.1640625" style="306" customWidth="1"/>
    <col min="7436" max="7436" width="9.33203125" style="306"/>
    <col min="7437" max="7437" width="23.5" style="306" customWidth="1"/>
    <col min="7438" max="7680" width="9.33203125" style="306"/>
    <col min="7681" max="7681" width="4.83203125" style="306" bestFit="1" customWidth="1"/>
    <col min="7682" max="7682" width="15.6640625" style="306" customWidth="1"/>
    <col min="7683" max="7683" width="70.6640625" style="306" customWidth="1"/>
    <col min="7684" max="7684" width="6.83203125" style="306" customWidth="1"/>
    <col min="7685" max="7685" width="9.6640625" style="306" bestFit="1" customWidth="1"/>
    <col min="7686" max="7686" width="17.33203125" style="306" customWidth="1"/>
    <col min="7687" max="7687" width="13.5" style="306" bestFit="1" customWidth="1"/>
    <col min="7688" max="7690" width="0" style="306" hidden="1" customWidth="1"/>
    <col min="7691" max="7691" width="19.1640625" style="306" customWidth="1"/>
    <col min="7692" max="7692" width="9.33203125" style="306"/>
    <col min="7693" max="7693" width="23.5" style="306" customWidth="1"/>
    <col min="7694" max="7936" width="9.33203125" style="306"/>
    <col min="7937" max="7937" width="4.83203125" style="306" bestFit="1" customWidth="1"/>
    <col min="7938" max="7938" width="15.6640625" style="306" customWidth="1"/>
    <col min="7939" max="7939" width="70.6640625" style="306" customWidth="1"/>
    <col min="7940" max="7940" width="6.83203125" style="306" customWidth="1"/>
    <col min="7941" max="7941" width="9.6640625" style="306" bestFit="1" customWidth="1"/>
    <col min="7942" max="7942" width="17.33203125" style="306" customWidth="1"/>
    <col min="7943" max="7943" width="13.5" style="306" bestFit="1" customWidth="1"/>
    <col min="7944" max="7946" width="0" style="306" hidden="1" customWidth="1"/>
    <col min="7947" max="7947" width="19.1640625" style="306" customWidth="1"/>
    <col min="7948" max="7948" width="9.33203125" style="306"/>
    <col min="7949" max="7949" width="23.5" style="306" customWidth="1"/>
    <col min="7950" max="8192" width="9.33203125" style="306"/>
    <col min="8193" max="8193" width="4.83203125" style="306" bestFit="1" customWidth="1"/>
    <col min="8194" max="8194" width="15.6640625" style="306" customWidth="1"/>
    <col min="8195" max="8195" width="70.6640625" style="306" customWidth="1"/>
    <col min="8196" max="8196" width="6.83203125" style="306" customWidth="1"/>
    <col min="8197" max="8197" width="9.6640625" style="306" bestFit="1" customWidth="1"/>
    <col min="8198" max="8198" width="17.33203125" style="306" customWidth="1"/>
    <col min="8199" max="8199" width="13.5" style="306" bestFit="1" customWidth="1"/>
    <col min="8200" max="8202" width="0" style="306" hidden="1" customWidth="1"/>
    <col min="8203" max="8203" width="19.1640625" style="306" customWidth="1"/>
    <col min="8204" max="8204" width="9.33203125" style="306"/>
    <col min="8205" max="8205" width="23.5" style="306" customWidth="1"/>
    <col min="8206" max="8448" width="9.33203125" style="306"/>
    <col min="8449" max="8449" width="4.83203125" style="306" bestFit="1" customWidth="1"/>
    <col min="8450" max="8450" width="15.6640625" style="306" customWidth="1"/>
    <col min="8451" max="8451" width="70.6640625" style="306" customWidth="1"/>
    <col min="8452" max="8452" width="6.83203125" style="306" customWidth="1"/>
    <col min="8453" max="8453" width="9.6640625" style="306" bestFit="1" customWidth="1"/>
    <col min="8454" max="8454" width="17.33203125" style="306" customWidth="1"/>
    <col min="8455" max="8455" width="13.5" style="306" bestFit="1" customWidth="1"/>
    <col min="8456" max="8458" width="0" style="306" hidden="1" customWidth="1"/>
    <col min="8459" max="8459" width="19.1640625" style="306" customWidth="1"/>
    <col min="8460" max="8460" width="9.33203125" style="306"/>
    <col min="8461" max="8461" width="23.5" style="306" customWidth="1"/>
    <col min="8462" max="8704" width="9.33203125" style="306"/>
    <col min="8705" max="8705" width="4.83203125" style="306" bestFit="1" customWidth="1"/>
    <col min="8706" max="8706" width="15.6640625" style="306" customWidth="1"/>
    <col min="8707" max="8707" width="70.6640625" style="306" customWidth="1"/>
    <col min="8708" max="8708" width="6.83203125" style="306" customWidth="1"/>
    <col min="8709" max="8709" width="9.6640625" style="306" bestFit="1" customWidth="1"/>
    <col min="8710" max="8710" width="17.33203125" style="306" customWidth="1"/>
    <col min="8711" max="8711" width="13.5" style="306" bestFit="1" customWidth="1"/>
    <col min="8712" max="8714" width="0" style="306" hidden="1" customWidth="1"/>
    <col min="8715" max="8715" width="19.1640625" style="306" customWidth="1"/>
    <col min="8716" max="8716" width="9.33203125" style="306"/>
    <col min="8717" max="8717" width="23.5" style="306" customWidth="1"/>
    <col min="8718" max="8960" width="9.33203125" style="306"/>
    <col min="8961" max="8961" width="4.83203125" style="306" bestFit="1" customWidth="1"/>
    <col min="8962" max="8962" width="15.6640625" style="306" customWidth="1"/>
    <col min="8963" max="8963" width="70.6640625" style="306" customWidth="1"/>
    <col min="8964" max="8964" width="6.83203125" style="306" customWidth="1"/>
    <col min="8965" max="8965" width="9.6640625" style="306" bestFit="1" customWidth="1"/>
    <col min="8966" max="8966" width="17.33203125" style="306" customWidth="1"/>
    <col min="8967" max="8967" width="13.5" style="306" bestFit="1" customWidth="1"/>
    <col min="8968" max="8970" width="0" style="306" hidden="1" customWidth="1"/>
    <col min="8971" max="8971" width="19.1640625" style="306" customWidth="1"/>
    <col min="8972" max="8972" width="9.33203125" style="306"/>
    <col min="8973" max="8973" width="23.5" style="306" customWidth="1"/>
    <col min="8974" max="9216" width="9.33203125" style="306"/>
    <col min="9217" max="9217" width="4.83203125" style="306" bestFit="1" customWidth="1"/>
    <col min="9218" max="9218" width="15.6640625" style="306" customWidth="1"/>
    <col min="9219" max="9219" width="70.6640625" style="306" customWidth="1"/>
    <col min="9220" max="9220" width="6.83203125" style="306" customWidth="1"/>
    <col min="9221" max="9221" width="9.6640625" style="306" bestFit="1" customWidth="1"/>
    <col min="9222" max="9222" width="17.33203125" style="306" customWidth="1"/>
    <col min="9223" max="9223" width="13.5" style="306" bestFit="1" customWidth="1"/>
    <col min="9224" max="9226" width="0" style="306" hidden="1" customWidth="1"/>
    <col min="9227" max="9227" width="19.1640625" style="306" customWidth="1"/>
    <col min="9228" max="9228" width="9.33203125" style="306"/>
    <col min="9229" max="9229" width="23.5" style="306" customWidth="1"/>
    <col min="9230" max="9472" width="9.33203125" style="306"/>
    <col min="9473" max="9473" width="4.83203125" style="306" bestFit="1" customWidth="1"/>
    <col min="9474" max="9474" width="15.6640625" style="306" customWidth="1"/>
    <col min="9475" max="9475" width="70.6640625" style="306" customWidth="1"/>
    <col min="9476" max="9476" width="6.83203125" style="306" customWidth="1"/>
    <col min="9477" max="9477" width="9.6640625" style="306" bestFit="1" customWidth="1"/>
    <col min="9478" max="9478" width="17.33203125" style="306" customWidth="1"/>
    <col min="9479" max="9479" width="13.5" style="306" bestFit="1" customWidth="1"/>
    <col min="9480" max="9482" width="0" style="306" hidden="1" customWidth="1"/>
    <col min="9483" max="9483" width="19.1640625" style="306" customWidth="1"/>
    <col min="9484" max="9484" width="9.33203125" style="306"/>
    <col min="9485" max="9485" width="23.5" style="306" customWidth="1"/>
    <col min="9486" max="9728" width="9.33203125" style="306"/>
    <col min="9729" max="9729" width="4.83203125" style="306" bestFit="1" customWidth="1"/>
    <col min="9730" max="9730" width="15.6640625" style="306" customWidth="1"/>
    <col min="9731" max="9731" width="70.6640625" style="306" customWidth="1"/>
    <col min="9732" max="9732" width="6.83203125" style="306" customWidth="1"/>
    <col min="9733" max="9733" width="9.6640625" style="306" bestFit="1" customWidth="1"/>
    <col min="9734" max="9734" width="17.33203125" style="306" customWidth="1"/>
    <col min="9735" max="9735" width="13.5" style="306" bestFit="1" customWidth="1"/>
    <col min="9736" max="9738" width="0" style="306" hidden="1" customWidth="1"/>
    <col min="9739" max="9739" width="19.1640625" style="306" customWidth="1"/>
    <col min="9740" max="9740" width="9.33203125" style="306"/>
    <col min="9741" max="9741" width="23.5" style="306" customWidth="1"/>
    <col min="9742" max="9984" width="9.33203125" style="306"/>
    <col min="9985" max="9985" width="4.83203125" style="306" bestFit="1" customWidth="1"/>
    <col min="9986" max="9986" width="15.6640625" style="306" customWidth="1"/>
    <col min="9987" max="9987" width="70.6640625" style="306" customWidth="1"/>
    <col min="9988" max="9988" width="6.83203125" style="306" customWidth="1"/>
    <col min="9989" max="9989" width="9.6640625" style="306" bestFit="1" customWidth="1"/>
    <col min="9990" max="9990" width="17.33203125" style="306" customWidth="1"/>
    <col min="9991" max="9991" width="13.5" style="306" bestFit="1" customWidth="1"/>
    <col min="9992" max="9994" width="0" style="306" hidden="1" customWidth="1"/>
    <col min="9995" max="9995" width="19.1640625" style="306" customWidth="1"/>
    <col min="9996" max="9996" width="9.33203125" style="306"/>
    <col min="9997" max="9997" width="23.5" style="306" customWidth="1"/>
    <col min="9998" max="10240" width="9.33203125" style="306"/>
    <col min="10241" max="10241" width="4.83203125" style="306" bestFit="1" customWidth="1"/>
    <col min="10242" max="10242" width="15.6640625" style="306" customWidth="1"/>
    <col min="10243" max="10243" width="70.6640625" style="306" customWidth="1"/>
    <col min="10244" max="10244" width="6.83203125" style="306" customWidth="1"/>
    <col min="10245" max="10245" width="9.6640625" style="306" bestFit="1" customWidth="1"/>
    <col min="10246" max="10246" width="17.33203125" style="306" customWidth="1"/>
    <col min="10247" max="10247" width="13.5" style="306" bestFit="1" customWidth="1"/>
    <col min="10248" max="10250" width="0" style="306" hidden="1" customWidth="1"/>
    <col min="10251" max="10251" width="19.1640625" style="306" customWidth="1"/>
    <col min="10252" max="10252" width="9.33203125" style="306"/>
    <col min="10253" max="10253" width="23.5" style="306" customWidth="1"/>
    <col min="10254" max="10496" width="9.33203125" style="306"/>
    <col min="10497" max="10497" width="4.83203125" style="306" bestFit="1" customWidth="1"/>
    <col min="10498" max="10498" width="15.6640625" style="306" customWidth="1"/>
    <col min="10499" max="10499" width="70.6640625" style="306" customWidth="1"/>
    <col min="10500" max="10500" width="6.83203125" style="306" customWidth="1"/>
    <col min="10501" max="10501" width="9.6640625" style="306" bestFit="1" customWidth="1"/>
    <col min="10502" max="10502" width="17.33203125" style="306" customWidth="1"/>
    <col min="10503" max="10503" width="13.5" style="306" bestFit="1" customWidth="1"/>
    <col min="10504" max="10506" width="0" style="306" hidden="1" customWidth="1"/>
    <col min="10507" max="10507" width="19.1640625" style="306" customWidth="1"/>
    <col min="10508" max="10508" width="9.33203125" style="306"/>
    <col min="10509" max="10509" width="23.5" style="306" customWidth="1"/>
    <col min="10510" max="10752" width="9.33203125" style="306"/>
    <col min="10753" max="10753" width="4.83203125" style="306" bestFit="1" customWidth="1"/>
    <col min="10754" max="10754" width="15.6640625" style="306" customWidth="1"/>
    <col min="10755" max="10755" width="70.6640625" style="306" customWidth="1"/>
    <col min="10756" max="10756" width="6.83203125" style="306" customWidth="1"/>
    <col min="10757" max="10757" width="9.6640625" style="306" bestFit="1" customWidth="1"/>
    <col min="10758" max="10758" width="17.33203125" style="306" customWidth="1"/>
    <col min="10759" max="10759" width="13.5" style="306" bestFit="1" customWidth="1"/>
    <col min="10760" max="10762" width="0" style="306" hidden="1" customWidth="1"/>
    <col min="10763" max="10763" width="19.1640625" style="306" customWidth="1"/>
    <col min="10764" max="10764" width="9.33203125" style="306"/>
    <col min="10765" max="10765" width="23.5" style="306" customWidth="1"/>
    <col min="10766" max="11008" width="9.33203125" style="306"/>
    <col min="11009" max="11009" width="4.83203125" style="306" bestFit="1" customWidth="1"/>
    <col min="11010" max="11010" width="15.6640625" style="306" customWidth="1"/>
    <col min="11011" max="11011" width="70.6640625" style="306" customWidth="1"/>
    <col min="11012" max="11012" width="6.83203125" style="306" customWidth="1"/>
    <col min="11013" max="11013" width="9.6640625" style="306" bestFit="1" customWidth="1"/>
    <col min="11014" max="11014" width="17.33203125" style="306" customWidth="1"/>
    <col min="11015" max="11015" width="13.5" style="306" bestFit="1" customWidth="1"/>
    <col min="11016" max="11018" width="0" style="306" hidden="1" customWidth="1"/>
    <col min="11019" max="11019" width="19.1640625" style="306" customWidth="1"/>
    <col min="11020" max="11020" width="9.33203125" style="306"/>
    <col min="11021" max="11021" width="23.5" style="306" customWidth="1"/>
    <col min="11022" max="11264" width="9.33203125" style="306"/>
    <col min="11265" max="11265" width="4.83203125" style="306" bestFit="1" customWidth="1"/>
    <col min="11266" max="11266" width="15.6640625" style="306" customWidth="1"/>
    <col min="11267" max="11267" width="70.6640625" style="306" customWidth="1"/>
    <col min="11268" max="11268" width="6.83203125" style="306" customWidth="1"/>
    <col min="11269" max="11269" width="9.6640625" style="306" bestFit="1" customWidth="1"/>
    <col min="11270" max="11270" width="17.33203125" style="306" customWidth="1"/>
    <col min="11271" max="11271" width="13.5" style="306" bestFit="1" customWidth="1"/>
    <col min="11272" max="11274" width="0" style="306" hidden="1" customWidth="1"/>
    <col min="11275" max="11275" width="19.1640625" style="306" customWidth="1"/>
    <col min="11276" max="11276" width="9.33203125" style="306"/>
    <col min="11277" max="11277" width="23.5" style="306" customWidth="1"/>
    <col min="11278" max="11520" width="9.33203125" style="306"/>
    <col min="11521" max="11521" width="4.83203125" style="306" bestFit="1" customWidth="1"/>
    <col min="11522" max="11522" width="15.6640625" style="306" customWidth="1"/>
    <col min="11523" max="11523" width="70.6640625" style="306" customWidth="1"/>
    <col min="11524" max="11524" width="6.83203125" style="306" customWidth="1"/>
    <col min="11525" max="11525" width="9.6640625" style="306" bestFit="1" customWidth="1"/>
    <col min="11526" max="11526" width="17.33203125" style="306" customWidth="1"/>
    <col min="11527" max="11527" width="13.5" style="306" bestFit="1" customWidth="1"/>
    <col min="11528" max="11530" width="0" style="306" hidden="1" customWidth="1"/>
    <col min="11531" max="11531" width="19.1640625" style="306" customWidth="1"/>
    <col min="11532" max="11532" width="9.33203125" style="306"/>
    <col min="11533" max="11533" width="23.5" style="306" customWidth="1"/>
    <col min="11534" max="11776" width="9.33203125" style="306"/>
    <col min="11777" max="11777" width="4.83203125" style="306" bestFit="1" customWidth="1"/>
    <col min="11778" max="11778" width="15.6640625" style="306" customWidth="1"/>
    <col min="11779" max="11779" width="70.6640625" style="306" customWidth="1"/>
    <col min="11780" max="11780" width="6.83203125" style="306" customWidth="1"/>
    <col min="11781" max="11781" width="9.6640625" style="306" bestFit="1" customWidth="1"/>
    <col min="11782" max="11782" width="17.33203125" style="306" customWidth="1"/>
    <col min="11783" max="11783" width="13.5" style="306" bestFit="1" customWidth="1"/>
    <col min="11784" max="11786" width="0" style="306" hidden="1" customWidth="1"/>
    <col min="11787" max="11787" width="19.1640625" style="306" customWidth="1"/>
    <col min="11788" max="11788" width="9.33203125" style="306"/>
    <col min="11789" max="11789" width="23.5" style="306" customWidth="1"/>
    <col min="11790" max="12032" width="9.33203125" style="306"/>
    <col min="12033" max="12033" width="4.83203125" style="306" bestFit="1" customWidth="1"/>
    <col min="12034" max="12034" width="15.6640625" style="306" customWidth="1"/>
    <col min="12035" max="12035" width="70.6640625" style="306" customWidth="1"/>
    <col min="12036" max="12036" width="6.83203125" style="306" customWidth="1"/>
    <col min="12037" max="12037" width="9.6640625" style="306" bestFit="1" customWidth="1"/>
    <col min="12038" max="12038" width="17.33203125" style="306" customWidth="1"/>
    <col min="12039" max="12039" width="13.5" style="306" bestFit="1" customWidth="1"/>
    <col min="12040" max="12042" width="0" style="306" hidden="1" customWidth="1"/>
    <col min="12043" max="12043" width="19.1640625" style="306" customWidth="1"/>
    <col min="12044" max="12044" width="9.33203125" style="306"/>
    <col min="12045" max="12045" width="23.5" style="306" customWidth="1"/>
    <col min="12046" max="12288" width="9.33203125" style="306"/>
    <col min="12289" max="12289" width="4.83203125" style="306" bestFit="1" customWidth="1"/>
    <col min="12290" max="12290" width="15.6640625" style="306" customWidth="1"/>
    <col min="12291" max="12291" width="70.6640625" style="306" customWidth="1"/>
    <col min="12292" max="12292" width="6.83203125" style="306" customWidth="1"/>
    <col min="12293" max="12293" width="9.6640625" style="306" bestFit="1" customWidth="1"/>
    <col min="12294" max="12294" width="17.33203125" style="306" customWidth="1"/>
    <col min="12295" max="12295" width="13.5" style="306" bestFit="1" customWidth="1"/>
    <col min="12296" max="12298" width="0" style="306" hidden="1" customWidth="1"/>
    <col min="12299" max="12299" width="19.1640625" style="306" customWidth="1"/>
    <col min="12300" max="12300" width="9.33203125" style="306"/>
    <col min="12301" max="12301" width="23.5" style="306" customWidth="1"/>
    <col min="12302" max="12544" width="9.33203125" style="306"/>
    <col min="12545" max="12545" width="4.83203125" style="306" bestFit="1" customWidth="1"/>
    <col min="12546" max="12546" width="15.6640625" style="306" customWidth="1"/>
    <col min="12547" max="12547" width="70.6640625" style="306" customWidth="1"/>
    <col min="12548" max="12548" width="6.83203125" style="306" customWidth="1"/>
    <col min="12549" max="12549" width="9.6640625" style="306" bestFit="1" customWidth="1"/>
    <col min="12550" max="12550" width="17.33203125" style="306" customWidth="1"/>
    <col min="12551" max="12551" width="13.5" style="306" bestFit="1" customWidth="1"/>
    <col min="12552" max="12554" width="0" style="306" hidden="1" customWidth="1"/>
    <col min="12555" max="12555" width="19.1640625" style="306" customWidth="1"/>
    <col min="12556" max="12556" width="9.33203125" style="306"/>
    <col min="12557" max="12557" width="23.5" style="306" customWidth="1"/>
    <col min="12558" max="12800" width="9.33203125" style="306"/>
    <col min="12801" max="12801" width="4.83203125" style="306" bestFit="1" customWidth="1"/>
    <col min="12802" max="12802" width="15.6640625" style="306" customWidth="1"/>
    <col min="12803" max="12803" width="70.6640625" style="306" customWidth="1"/>
    <col min="12804" max="12804" width="6.83203125" style="306" customWidth="1"/>
    <col min="12805" max="12805" width="9.6640625" style="306" bestFit="1" customWidth="1"/>
    <col min="12806" max="12806" width="17.33203125" style="306" customWidth="1"/>
    <col min="12807" max="12807" width="13.5" style="306" bestFit="1" customWidth="1"/>
    <col min="12808" max="12810" width="0" style="306" hidden="1" customWidth="1"/>
    <col min="12811" max="12811" width="19.1640625" style="306" customWidth="1"/>
    <col min="12812" max="12812" width="9.33203125" style="306"/>
    <col min="12813" max="12813" width="23.5" style="306" customWidth="1"/>
    <col min="12814" max="13056" width="9.33203125" style="306"/>
    <col min="13057" max="13057" width="4.83203125" style="306" bestFit="1" customWidth="1"/>
    <col min="13058" max="13058" width="15.6640625" style="306" customWidth="1"/>
    <col min="13059" max="13059" width="70.6640625" style="306" customWidth="1"/>
    <col min="13060" max="13060" width="6.83203125" style="306" customWidth="1"/>
    <col min="13061" max="13061" width="9.6640625" style="306" bestFit="1" customWidth="1"/>
    <col min="13062" max="13062" width="17.33203125" style="306" customWidth="1"/>
    <col min="13063" max="13063" width="13.5" style="306" bestFit="1" customWidth="1"/>
    <col min="13064" max="13066" width="0" style="306" hidden="1" customWidth="1"/>
    <col min="13067" max="13067" width="19.1640625" style="306" customWidth="1"/>
    <col min="13068" max="13068" width="9.33203125" style="306"/>
    <col min="13069" max="13069" width="23.5" style="306" customWidth="1"/>
    <col min="13070" max="13312" width="9.33203125" style="306"/>
    <col min="13313" max="13313" width="4.83203125" style="306" bestFit="1" customWidth="1"/>
    <col min="13314" max="13314" width="15.6640625" style="306" customWidth="1"/>
    <col min="13315" max="13315" width="70.6640625" style="306" customWidth="1"/>
    <col min="13316" max="13316" width="6.83203125" style="306" customWidth="1"/>
    <col min="13317" max="13317" width="9.6640625" style="306" bestFit="1" customWidth="1"/>
    <col min="13318" max="13318" width="17.33203125" style="306" customWidth="1"/>
    <col min="13319" max="13319" width="13.5" style="306" bestFit="1" customWidth="1"/>
    <col min="13320" max="13322" width="0" style="306" hidden="1" customWidth="1"/>
    <col min="13323" max="13323" width="19.1640625" style="306" customWidth="1"/>
    <col min="13324" max="13324" width="9.33203125" style="306"/>
    <col min="13325" max="13325" width="23.5" style="306" customWidth="1"/>
    <col min="13326" max="13568" width="9.33203125" style="306"/>
    <col min="13569" max="13569" width="4.83203125" style="306" bestFit="1" customWidth="1"/>
    <col min="13570" max="13570" width="15.6640625" style="306" customWidth="1"/>
    <col min="13571" max="13571" width="70.6640625" style="306" customWidth="1"/>
    <col min="13572" max="13572" width="6.83203125" style="306" customWidth="1"/>
    <col min="13573" max="13573" width="9.6640625" style="306" bestFit="1" customWidth="1"/>
    <col min="13574" max="13574" width="17.33203125" style="306" customWidth="1"/>
    <col min="13575" max="13575" width="13.5" style="306" bestFit="1" customWidth="1"/>
    <col min="13576" max="13578" width="0" style="306" hidden="1" customWidth="1"/>
    <col min="13579" max="13579" width="19.1640625" style="306" customWidth="1"/>
    <col min="13580" max="13580" width="9.33203125" style="306"/>
    <col min="13581" max="13581" width="23.5" style="306" customWidth="1"/>
    <col min="13582" max="13824" width="9.33203125" style="306"/>
    <col min="13825" max="13825" width="4.83203125" style="306" bestFit="1" customWidth="1"/>
    <col min="13826" max="13826" width="15.6640625" style="306" customWidth="1"/>
    <col min="13827" max="13827" width="70.6640625" style="306" customWidth="1"/>
    <col min="13828" max="13828" width="6.83203125" style="306" customWidth="1"/>
    <col min="13829" max="13829" width="9.6640625" style="306" bestFit="1" customWidth="1"/>
    <col min="13830" max="13830" width="17.33203125" style="306" customWidth="1"/>
    <col min="13831" max="13831" width="13.5" style="306" bestFit="1" customWidth="1"/>
    <col min="13832" max="13834" width="0" style="306" hidden="1" customWidth="1"/>
    <col min="13835" max="13835" width="19.1640625" style="306" customWidth="1"/>
    <col min="13836" max="13836" width="9.33203125" style="306"/>
    <col min="13837" max="13837" width="23.5" style="306" customWidth="1"/>
    <col min="13838" max="14080" width="9.33203125" style="306"/>
    <col min="14081" max="14081" width="4.83203125" style="306" bestFit="1" customWidth="1"/>
    <col min="14082" max="14082" width="15.6640625" style="306" customWidth="1"/>
    <col min="14083" max="14083" width="70.6640625" style="306" customWidth="1"/>
    <col min="14084" max="14084" width="6.83203125" style="306" customWidth="1"/>
    <col min="14085" max="14085" width="9.6640625" style="306" bestFit="1" customWidth="1"/>
    <col min="14086" max="14086" width="17.33203125" style="306" customWidth="1"/>
    <col min="14087" max="14087" width="13.5" style="306" bestFit="1" customWidth="1"/>
    <col min="14088" max="14090" width="0" style="306" hidden="1" customWidth="1"/>
    <col min="14091" max="14091" width="19.1640625" style="306" customWidth="1"/>
    <col min="14092" max="14092" width="9.33203125" style="306"/>
    <col min="14093" max="14093" width="23.5" style="306" customWidth="1"/>
    <col min="14094" max="14336" width="9.33203125" style="306"/>
    <col min="14337" max="14337" width="4.83203125" style="306" bestFit="1" customWidth="1"/>
    <col min="14338" max="14338" width="15.6640625" style="306" customWidth="1"/>
    <col min="14339" max="14339" width="70.6640625" style="306" customWidth="1"/>
    <col min="14340" max="14340" width="6.83203125" style="306" customWidth="1"/>
    <col min="14341" max="14341" width="9.6640625" style="306" bestFit="1" customWidth="1"/>
    <col min="14342" max="14342" width="17.33203125" style="306" customWidth="1"/>
    <col min="14343" max="14343" width="13.5" style="306" bestFit="1" customWidth="1"/>
    <col min="14344" max="14346" width="0" style="306" hidden="1" customWidth="1"/>
    <col min="14347" max="14347" width="19.1640625" style="306" customWidth="1"/>
    <col min="14348" max="14348" width="9.33203125" style="306"/>
    <col min="14349" max="14349" width="23.5" style="306" customWidth="1"/>
    <col min="14350" max="14592" width="9.33203125" style="306"/>
    <col min="14593" max="14593" width="4.83203125" style="306" bestFit="1" customWidth="1"/>
    <col min="14594" max="14594" width="15.6640625" style="306" customWidth="1"/>
    <col min="14595" max="14595" width="70.6640625" style="306" customWidth="1"/>
    <col min="14596" max="14596" width="6.83203125" style="306" customWidth="1"/>
    <col min="14597" max="14597" width="9.6640625" style="306" bestFit="1" customWidth="1"/>
    <col min="14598" max="14598" width="17.33203125" style="306" customWidth="1"/>
    <col min="14599" max="14599" width="13.5" style="306" bestFit="1" customWidth="1"/>
    <col min="14600" max="14602" width="0" style="306" hidden="1" customWidth="1"/>
    <col min="14603" max="14603" width="19.1640625" style="306" customWidth="1"/>
    <col min="14604" max="14604" width="9.33203125" style="306"/>
    <col min="14605" max="14605" width="23.5" style="306" customWidth="1"/>
    <col min="14606" max="14848" width="9.33203125" style="306"/>
    <col min="14849" max="14849" width="4.83203125" style="306" bestFit="1" customWidth="1"/>
    <col min="14850" max="14850" width="15.6640625" style="306" customWidth="1"/>
    <col min="14851" max="14851" width="70.6640625" style="306" customWidth="1"/>
    <col min="14852" max="14852" width="6.83203125" style="306" customWidth="1"/>
    <col min="14853" max="14853" width="9.6640625" style="306" bestFit="1" customWidth="1"/>
    <col min="14854" max="14854" width="17.33203125" style="306" customWidth="1"/>
    <col min="14855" max="14855" width="13.5" style="306" bestFit="1" customWidth="1"/>
    <col min="14856" max="14858" width="0" style="306" hidden="1" customWidth="1"/>
    <col min="14859" max="14859" width="19.1640625" style="306" customWidth="1"/>
    <col min="14860" max="14860" width="9.33203125" style="306"/>
    <col min="14861" max="14861" width="23.5" style="306" customWidth="1"/>
    <col min="14862" max="15104" width="9.33203125" style="306"/>
    <col min="15105" max="15105" width="4.83203125" style="306" bestFit="1" customWidth="1"/>
    <col min="15106" max="15106" width="15.6640625" style="306" customWidth="1"/>
    <col min="15107" max="15107" width="70.6640625" style="306" customWidth="1"/>
    <col min="15108" max="15108" width="6.83203125" style="306" customWidth="1"/>
    <col min="15109" max="15109" width="9.6640625" style="306" bestFit="1" customWidth="1"/>
    <col min="15110" max="15110" width="17.33203125" style="306" customWidth="1"/>
    <col min="15111" max="15111" width="13.5" style="306" bestFit="1" customWidth="1"/>
    <col min="15112" max="15114" width="0" style="306" hidden="1" customWidth="1"/>
    <col min="15115" max="15115" width="19.1640625" style="306" customWidth="1"/>
    <col min="15116" max="15116" width="9.33203125" style="306"/>
    <col min="15117" max="15117" width="23.5" style="306" customWidth="1"/>
    <col min="15118" max="15360" width="9.33203125" style="306"/>
    <col min="15361" max="15361" width="4.83203125" style="306" bestFit="1" customWidth="1"/>
    <col min="15362" max="15362" width="15.6640625" style="306" customWidth="1"/>
    <col min="15363" max="15363" width="70.6640625" style="306" customWidth="1"/>
    <col min="15364" max="15364" width="6.83203125" style="306" customWidth="1"/>
    <col min="15365" max="15365" width="9.6640625" style="306" bestFit="1" customWidth="1"/>
    <col min="15366" max="15366" width="17.33203125" style="306" customWidth="1"/>
    <col min="15367" max="15367" width="13.5" style="306" bestFit="1" customWidth="1"/>
    <col min="15368" max="15370" width="0" style="306" hidden="1" customWidth="1"/>
    <col min="15371" max="15371" width="19.1640625" style="306" customWidth="1"/>
    <col min="15372" max="15372" width="9.33203125" style="306"/>
    <col min="15373" max="15373" width="23.5" style="306" customWidth="1"/>
    <col min="15374" max="15616" width="9.33203125" style="306"/>
    <col min="15617" max="15617" width="4.83203125" style="306" bestFit="1" customWidth="1"/>
    <col min="15618" max="15618" width="15.6640625" style="306" customWidth="1"/>
    <col min="15619" max="15619" width="70.6640625" style="306" customWidth="1"/>
    <col min="15620" max="15620" width="6.83203125" style="306" customWidth="1"/>
    <col min="15621" max="15621" width="9.6640625" style="306" bestFit="1" customWidth="1"/>
    <col min="15622" max="15622" width="17.33203125" style="306" customWidth="1"/>
    <col min="15623" max="15623" width="13.5" style="306" bestFit="1" customWidth="1"/>
    <col min="15624" max="15626" width="0" style="306" hidden="1" customWidth="1"/>
    <col min="15627" max="15627" width="19.1640625" style="306" customWidth="1"/>
    <col min="15628" max="15628" width="9.33203125" style="306"/>
    <col min="15629" max="15629" width="23.5" style="306" customWidth="1"/>
    <col min="15630" max="15872" width="9.33203125" style="306"/>
    <col min="15873" max="15873" width="4.83203125" style="306" bestFit="1" customWidth="1"/>
    <col min="15874" max="15874" width="15.6640625" style="306" customWidth="1"/>
    <col min="15875" max="15875" width="70.6640625" style="306" customWidth="1"/>
    <col min="15876" max="15876" width="6.83203125" style="306" customWidth="1"/>
    <col min="15877" max="15877" width="9.6640625" style="306" bestFit="1" customWidth="1"/>
    <col min="15878" max="15878" width="17.33203125" style="306" customWidth="1"/>
    <col min="15879" max="15879" width="13.5" style="306" bestFit="1" customWidth="1"/>
    <col min="15880" max="15882" width="0" style="306" hidden="1" customWidth="1"/>
    <col min="15883" max="15883" width="19.1640625" style="306" customWidth="1"/>
    <col min="15884" max="15884" width="9.33203125" style="306"/>
    <col min="15885" max="15885" width="23.5" style="306" customWidth="1"/>
    <col min="15886" max="16128" width="9.33203125" style="306"/>
    <col min="16129" max="16129" width="4.83203125" style="306" bestFit="1" customWidth="1"/>
    <col min="16130" max="16130" width="15.6640625" style="306" customWidth="1"/>
    <col min="16131" max="16131" width="70.6640625" style="306" customWidth="1"/>
    <col min="16132" max="16132" width="6.83203125" style="306" customWidth="1"/>
    <col min="16133" max="16133" width="9.6640625" style="306" bestFit="1" customWidth="1"/>
    <col min="16134" max="16134" width="17.33203125" style="306" customWidth="1"/>
    <col min="16135" max="16135" width="13.5" style="306" bestFit="1" customWidth="1"/>
    <col min="16136" max="16138" width="0" style="306" hidden="1" customWidth="1"/>
    <col min="16139" max="16139" width="19.1640625" style="306" customWidth="1"/>
    <col min="16140" max="16140" width="9.33203125" style="306"/>
    <col min="16141" max="16141" width="23.5" style="306" customWidth="1"/>
    <col min="16142" max="16384" width="9.33203125" style="306"/>
  </cols>
  <sheetData>
    <row r="1" spans="1:14" s="288" customFormat="1" x14ac:dyDescent="0.25">
      <c r="A1" s="286"/>
      <c r="B1" s="286"/>
      <c r="C1" s="286"/>
      <c r="D1" s="286"/>
      <c r="E1" s="286"/>
      <c r="F1" s="286"/>
      <c r="G1" s="287"/>
    </row>
    <row r="2" spans="1:14" s="288" customFormat="1" ht="25.5" x14ac:dyDescent="0.35">
      <c r="A2" s="1086" t="s">
        <v>1809</v>
      </c>
      <c r="B2" s="1086"/>
      <c r="C2" s="1087"/>
      <c r="D2" s="1087"/>
      <c r="E2" s="1087"/>
      <c r="F2" s="1087"/>
      <c r="G2" s="489"/>
      <c r="H2" s="290"/>
      <c r="I2" s="290"/>
      <c r="J2" s="290"/>
      <c r="K2" s="290"/>
    </row>
    <row r="3" spans="1:14" s="288" customFormat="1" ht="26.25" thickBot="1" x14ac:dyDescent="0.4">
      <c r="A3" s="1088" t="s">
        <v>1810</v>
      </c>
      <c r="B3" s="1088"/>
      <c r="C3" s="1083"/>
      <c r="D3" s="1083"/>
      <c r="E3" s="1083"/>
      <c r="F3" s="1083"/>
      <c r="G3" s="487"/>
      <c r="H3" s="291"/>
      <c r="I3" s="291"/>
      <c r="J3" s="291"/>
      <c r="K3" s="291"/>
    </row>
    <row r="4" spans="1:14" s="288" customFormat="1" ht="25.5" x14ac:dyDescent="0.35">
      <c r="A4" s="488"/>
      <c r="B4" s="488"/>
      <c r="C4" s="489"/>
      <c r="D4" s="489"/>
      <c r="E4" s="489"/>
      <c r="F4" s="489"/>
      <c r="G4" s="489"/>
      <c r="H4" s="290"/>
      <c r="I4" s="290"/>
      <c r="J4" s="290"/>
      <c r="K4" s="290"/>
    </row>
    <row r="5" spans="1:14" s="296" customFormat="1" ht="33.950000000000003" customHeight="1" thickBot="1" x14ac:dyDescent="0.35">
      <c r="A5" s="293" t="s">
        <v>1830</v>
      </c>
      <c r="B5" s="293"/>
      <c r="C5" s="293"/>
      <c r="D5" s="293"/>
      <c r="E5" s="293"/>
      <c r="F5" s="293"/>
      <c r="G5" s="293"/>
      <c r="H5" s="294"/>
      <c r="I5" s="293"/>
      <c r="J5" s="293"/>
      <c r="K5" s="295"/>
      <c r="L5" s="293"/>
      <c r="M5" s="293"/>
      <c r="N5" s="293"/>
    </row>
    <row r="6" spans="1:14" ht="45.75" thickBot="1" x14ac:dyDescent="0.3">
      <c r="A6" s="297" t="s">
        <v>1812</v>
      </c>
      <c r="B6" s="298" t="s">
        <v>2159</v>
      </c>
      <c r="C6" s="299" t="s">
        <v>1831</v>
      </c>
      <c r="D6" s="300" t="s">
        <v>1832</v>
      </c>
      <c r="E6" s="301" t="s">
        <v>1833</v>
      </c>
      <c r="F6" s="302" t="s">
        <v>1834</v>
      </c>
      <c r="G6" s="303" t="s">
        <v>1835</v>
      </c>
      <c r="H6" s="300" t="s">
        <v>47</v>
      </c>
      <c r="I6" s="304" t="s">
        <v>1836</v>
      </c>
      <c r="J6" s="304" t="s">
        <v>1837</v>
      </c>
      <c r="K6" s="305" t="s">
        <v>1838</v>
      </c>
    </row>
    <row r="7" spans="1:14" s="313" customFormat="1" ht="20.100000000000001" customHeight="1" x14ac:dyDescent="0.25">
      <c r="A7" s="307" t="s">
        <v>1839</v>
      </c>
      <c r="B7" s="308"/>
      <c r="C7" s="309"/>
      <c r="D7" s="308"/>
      <c r="E7" s="310"/>
      <c r="F7" s="310"/>
      <c r="G7" s="311"/>
      <c r="H7" s="312"/>
    </row>
    <row r="8" spans="1:14" x14ac:dyDescent="0.25">
      <c r="A8" s="314">
        <v>1</v>
      </c>
      <c r="B8" s="314"/>
      <c r="C8" s="315" t="s">
        <v>1840</v>
      </c>
      <c r="D8" s="315" t="s">
        <v>1622</v>
      </c>
      <c r="E8" s="316">
        <v>1</v>
      </c>
      <c r="F8" s="813"/>
      <c r="G8" s="810">
        <f>E8*F8</f>
        <v>0</v>
      </c>
      <c r="H8" s="317" t="s">
        <v>1841</v>
      </c>
      <c r="I8" s="314" t="s">
        <v>1842</v>
      </c>
      <c r="J8" s="314"/>
      <c r="K8" s="318" t="s">
        <v>1443</v>
      </c>
    </row>
    <row r="9" spans="1:14" x14ac:dyDescent="0.25">
      <c r="A9" s="319">
        <v>2</v>
      </c>
      <c r="B9" s="319"/>
      <c r="C9" s="320" t="s">
        <v>1843</v>
      </c>
      <c r="D9" s="320" t="s">
        <v>1622</v>
      </c>
      <c r="E9" s="321">
        <v>1</v>
      </c>
      <c r="F9" s="806"/>
      <c r="G9" s="807">
        <f>E9*F9</f>
        <v>0</v>
      </c>
      <c r="H9" s="322" t="s">
        <v>1841</v>
      </c>
      <c r="I9" s="319" t="s">
        <v>1842</v>
      </c>
      <c r="J9" s="319"/>
      <c r="K9" s="318" t="s">
        <v>1443</v>
      </c>
    </row>
    <row r="10" spans="1:14" ht="15.75" thickBot="1" x14ac:dyDescent="0.3">
      <c r="A10" s="323">
        <v>3</v>
      </c>
      <c r="B10" s="323"/>
      <c r="C10" s="324" t="s">
        <v>1844</v>
      </c>
      <c r="D10" s="324" t="s">
        <v>1622</v>
      </c>
      <c r="E10" s="325">
        <v>1</v>
      </c>
      <c r="F10" s="811"/>
      <c r="G10" s="812">
        <f>E10*F10</f>
        <v>0</v>
      </c>
      <c r="H10" s="326" t="s">
        <v>1841</v>
      </c>
      <c r="I10" s="323" t="s">
        <v>1842</v>
      </c>
      <c r="J10" s="323"/>
      <c r="K10" s="327" t="s">
        <v>1443</v>
      </c>
    </row>
    <row r="11" spans="1:14" s="336" customFormat="1" x14ac:dyDescent="0.25">
      <c r="A11" s="328"/>
      <c r="B11" s="329"/>
      <c r="C11" s="330" t="s">
        <v>1845</v>
      </c>
      <c r="D11" s="330"/>
      <c r="E11" s="331"/>
      <c r="F11" s="331"/>
      <c r="G11" s="332">
        <f>SUM(G8:G10)</f>
        <v>0</v>
      </c>
      <c r="H11" s="333"/>
      <c r="I11" s="334"/>
      <c r="J11" s="334"/>
      <c r="K11" s="335"/>
    </row>
    <row r="12" spans="1:14" s="313" customFormat="1" ht="20.100000000000001" customHeight="1" x14ac:dyDescent="0.25">
      <c r="A12" s="307" t="s">
        <v>1846</v>
      </c>
      <c r="B12" s="308"/>
      <c r="C12" s="337"/>
      <c r="D12" s="337"/>
      <c r="E12" s="310"/>
      <c r="F12" s="310"/>
      <c r="G12" s="311"/>
      <c r="H12" s="338"/>
      <c r="K12" s="339"/>
    </row>
    <row r="13" spans="1:14" x14ac:dyDescent="0.25">
      <c r="A13" s="319">
        <v>4</v>
      </c>
      <c r="B13" s="319"/>
      <c r="C13" s="320" t="s">
        <v>1847</v>
      </c>
      <c r="D13" s="320" t="s">
        <v>232</v>
      </c>
      <c r="E13" s="321">
        <v>40</v>
      </c>
      <c r="F13" s="806"/>
      <c r="G13" s="807">
        <f t="shared" ref="G13:G79" si="0">E13*F13</f>
        <v>0</v>
      </c>
      <c r="H13" s="322" t="s">
        <v>1848</v>
      </c>
      <c r="I13" s="319" t="s">
        <v>1842</v>
      </c>
      <c r="J13" s="319"/>
      <c r="K13" s="318" t="s">
        <v>1443</v>
      </c>
      <c r="M13" s="340"/>
      <c r="N13" s="341"/>
    </row>
    <row r="14" spans="1:14" x14ac:dyDescent="0.25">
      <c r="A14" s="319">
        <v>5</v>
      </c>
      <c r="B14" s="319"/>
      <c r="C14" s="320" t="s">
        <v>1849</v>
      </c>
      <c r="D14" s="320" t="s">
        <v>232</v>
      </c>
      <c r="E14" s="321">
        <v>200</v>
      </c>
      <c r="F14" s="806"/>
      <c r="G14" s="807">
        <f t="shared" si="0"/>
        <v>0</v>
      </c>
      <c r="H14" s="322" t="s">
        <v>1848</v>
      </c>
      <c r="I14" s="319" t="s">
        <v>1842</v>
      </c>
      <c r="J14" s="319"/>
      <c r="K14" s="318" t="s">
        <v>1443</v>
      </c>
    </row>
    <row r="15" spans="1:14" x14ac:dyDescent="0.25">
      <c r="A15" s="319">
        <v>6</v>
      </c>
      <c r="B15" s="319"/>
      <c r="C15" s="320" t="s">
        <v>1850</v>
      </c>
      <c r="D15" s="320" t="s">
        <v>232</v>
      </c>
      <c r="E15" s="321">
        <v>200</v>
      </c>
      <c r="F15" s="806"/>
      <c r="G15" s="807">
        <f t="shared" si="0"/>
        <v>0</v>
      </c>
      <c r="H15" s="322" t="s">
        <v>1848</v>
      </c>
      <c r="I15" s="319" t="s">
        <v>1842</v>
      </c>
      <c r="J15" s="319"/>
      <c r="K15" s="318" t="s">
        <v>1443</v>
      </c>
    </row>
    <row r="16" spans="1:14" x14ac:dyDescent="0.25">
      <c r="A16" s="319">
        <v>7</v>
      </c>
      <c r="B16" s="319"/>
      <c r="C16" s="320" t="s">
        <v>1851</v>
      </c>
      <c r="D16" s="320" t="s">
        <v>232</v>
      </c>
      <c r="E16" s="321">
        <v>80</v>
      </c>
      <c r="F16" s="806"/>
      <c r="G16" s="807">
        <f t="shared" si="0"/>
        <v>0</v>
      </c>
      <c r="H16" s="322" t="s">
        <v>1848</v>
      </c>
      <c r="I16" s="319" t="s">
        <v>1842</v>
      </c>
      <c r="J16" s="319"/>
      <c r="K16" s="318" t="s">
        <v>1443</v>
      </c>
    </row>
    <row r="17" spans="1:19" x14ac:dyDescent="0.25">
      <c r="A17" s="319">
        <v>8</v>
      </c>
      <c r="B17" s="319"/>
      <c r="C17" s="320" t="s">
        <v>1852</v>
      </c>
      <c r="D17" s="320" t="s">
        <v>232</v>
      </c>
      <c r="E17" s="321">
        <v>550</v>
      </c>
      <c r="F17" s="806"/>
      <c r="G17" s="807">
        <f t="shared" si="0"/>
        <v>0</v>
      </c>
      <c r="H17" s="322" t="s">
        <v>1848</v>
      </c>
      <c r="I17" s="319" t="s">
        <v>1842</v>
      </c>
      <c r="J17" s="319"/>
      <c r="K17" s="318" t="s">
        <v>1443</v>
      </c>
    </row>
    <row r="18" spans="1:19" x14ac:dyDescent="0.25">
      <c r="A18" s="319">
        <v>9</v>
      </c>
      <c r="B18" s="319"/>
      <c r="C18" s="320" t="s">
        <v>1853</v>
      </c>
      <c r="D18" s="320" t="s">
        <v>232</v>
      </c>
      <c r="E18" s="321">
        <v>200</v>
      </c>
      <c r="F18" s="806"/>
      <c r="G18" s="807">
        <f t="shared" si="0"/>
        <v>0</v>
      </c>
      <c r="H18" s="322" t="s">
        <v>1848</v>
      </c>
      <c r="I18" s="319" t="s">
        <v>1842</v>
      </c>
      <c r="J18" s="319"/>
      <c r="K18" s="318" t="s">
        <v>1443</v>
      </c>
    </row>
    <row r="19" spans="1:19" x14ac:dyDescent="0.25">
      <c r="A19" s="319">
        <v>10</v>
      </c>
      <c r="B19" s="319"/>
      <c r="C19" s="320" t="s">
        <v>1854</v>
      </c>
      <c r="D19" s="320" t="s">
        <v>232</v>
      </c>
      <c r="E19" s="321">
        <v>110</v>
      </c>
      <c r="F19" s="806"/>
      <c r="G19" s="807">
        <f t="shared" si="0"/>
        <v>0</v>
      </c>
      <c r="H19" s="322" t="s">
        <v>1848</v>
      </c>
      <c r="I19" s="319" t="s">
        <v>1842</v>
      </c>
      <c r="J19" s="319"/>
      <c r="K19" s="318" t="s">
        <v>1443</v>
      </c>
    </row>
    <row r="20" spans="1:19" x14ac:dyDescent="0.25">
      <c r="A20" s="319">
        <v>11</v>
      </c>
      <c r="B20" s="319"/>
      <c r="C20" s="320" t="s">
        <v>1855</v>
      </c>
      <c r="D20" s="320" t="s">
        <v>232</v>
      </c>
      <c r="E20" s="321">
        <v>25</v>
      </c>
      <c r="F20" s="806"/>
      <c r="G20" s="807">
        <f t="shared" si="0"/>
        <v>0</v>
      </c>
      <c r="H20" s="322" t="s">
        <v>1848</v>
      </c>
      <c r="I20" s="319" t="s">
        <v>1842</v>
      </c>
      <c r="J20" s="319"/>
      <c r="K20" s="318" t="s">
        <v>1443</v>
      </c>
      <c r="M20" s="342"/>
      <c r="N20" s="342"/>
      <c r="O20" s="342"/>
      <c r="P20" s="342"/>
      <c r="Q20" s="342"/>
      <c r="R20" s="342"/>
      <c r="S20" s="342"/>
    </row>
    <row r="21" spans="1:19" x14ac:dyDescent="0.25">
      <c r="A21" s="319">
        <v>12</v>
      </c>
      <c r="B21" s="319"/>
      <c r="C21" s="320" t="s">
        <v>1856</v>
      </c>
      <c r="D21" s="320" t="s">
        <v>232</v>
      </c>
      <c r="E21" s="321">
        <v>150</v>
      </c>
      <c r="F21" s="806"/>
      <c r="G21" s="807">
        <f t="shared" si="0"/>
        <v>0</v>
      </c>
      <c r="H21" s="322" t="s">
        <v>1848</v>
      </c>
      <c r="I21" s="319" t="s">
        <v>1842</v>
      </c>
      <c r="J21" s="319"/>
      <c r="K21" s="318" t="s">
        <v>1443</v>
      </c>
      <c r="M21" s="343"/>
      <c r="N21" s="342"/>
      <c r="O21" s="342"/>
      <c r="P21" s="342"/>
      <c r="Q21" s="342"/>
      <c r="R21" s="342"/>
      <c r="S21" s="342"/>
    </row>
    <row r="22" spans="1:19" x14ac:dyDescent="0.25">
      <c r="A22" s="319">
        <v>13</v>
      </c>
      <c r="B22" s="319"/>
      <c r="C22" s="320" t="s">
        <v>1857</v>
      </c>
      <c r="D22" s="320" t="s">
        <v>232</v>
      </c>
      <c r="E22" s="321">
        <v>30</v>
      </c>
      <c r="F22" s="806"/>
      <c r="G22" s="807">
        <f t="shared" si="0"/>
        <v>0</v>
      </c>
      <c r="H22" s="322" t="s">
        <v>1848</v>
      </c>
      <c r="I22" s="319" t="s">
        <v>1842</v>
      </c>
      <c r="J22" s="319"/>
      <c r="K22" s="318" t="s">
        <v>1443</v>
      </c>
      <c r="M22" s="344"/>
      <c r="N22" s="344"/>
      <c r="O22" s="343"/>
      <c r="P22" s="343"/>
      <c r="Q22" s="345"/>
      <c r="R22" s="342"/>
      <c r="S22" s="342"/>
    </row>
    <row r="23" spans="1:19" x14ac:dyDescent="0.25">
      <c r="A23" s="319">
        <v>14</v>
      </c>
      <c r="B23" s="319"/>
      <c r="C23" s="320" t="s">
        <v>1858</v>
      </c>
      <c r="D23" s="320" t="s">
        <v>232</v>
      </c>
      <c r="E23" s="321">
        <v>12</v>
      </c>
      <c r="F23" s="806"/>
      <c r="G23" s="807">
        <f t="shared" si="0"/>
        <v>0</v>
      </c>
      <c r="H23" s="322" t="s">
        <v>1848</v>
      </c>
      <c r="I23" s="319" t="s">
        <v>1842</v>
      </c>
      <c r="J23" s="319"/>
      <c r="K23" s="318" t="s">
        <v>1443</v>
      </c>
      <c r="M23" s="344"/>
      <c r="N23" s="344"/>
      <c r="O23" s="343"/>
      <c r="P23" s="343"/>
      <c r="Q23" s="345"/>
      <c r="R23" s="342"/>
      <c r="S23" s="342"/>
    </row>
    <row r="24" spans="1:19" x14ac:dyDescent="0.25">
      <c r="A24" s="319">
        <v>15</v>
      </c>
      <c r="B24" s="319"/>
      <c r="C24" s="320" t="s">
        <v>1859</v>
      </c>
      <c r="D24" s="320" t="s">
        <v>232</v>
      </c>
      <c r="E24" s="321">
        <v>160</v>
      </c>
      <c r="F24" s="806"/>
      <c r="G24" s="807">
        <f t="shared" si="0"/>
        <v>0</v>
      </c>
      <c r="H24" s="322" t="s">
        <v>1848</v>
      </c>
      <c r="I24" s="319" t="s">
        <v>1842</v>
      </c>
      <c r="J24" s="319"/>
      <c r="K24" s="318" t="s">
        <v>1443</v>
      </c>
      <c r="M24" s="342"/>
      <c r="N24" s="342"/>
      <c r="O24" s="342"/>
      <c r="P24" s="342"/>
      <c r="Q24" s="342"/>
      <c r="R24" s="342"/>
      <c r="S24" s="342"/>
    </row>
    <row r="25" spans="1:19" x14ac:dyDescent="0.25">
      <c r="A25" s="319">
        <v>16</v>
      </c>
      <c r="B25" s="319"/>
      <c r="C25" s="319" t="s">
        <v>1860</v>
      </c>
      <c r="D25" s="319" t="s">
        <v>232</v>
      </c>
      <c r="E25" s="346">
        <v>45</v>
      </c>
      <c r="F25" s="808"/>
      <c r="G25" s="807">
        <f t="shared" si="0"/>
        <v>0</v>
      </c>
      <c r="H25" s="322" t="s">
        <v>1848</v>
      </c>
      <c r="I25" s="319" t="s">
        <v>1842</v>
      </c>
      <c r="J25" s="319"/>
      <c r="K25" s="318" t="s">
        <v>1443</v>
      </c>
      <c r="M25" s="342"/>
      <c r="N25" s="342"/>
      <c r="O25" s="342"/>
      <c r="P25" s="342"/>
      <c r="Q25" s="342"/>
      <c r="R25" s="342"/>
      <c r="S25" s="342"/>
    </row>
    <row r="26" spans="1:19" x14ac:dyDescent="0.25">
      <c r="A26" s="319">
        <v>17</v>
      </c>
      <c r="B26" s="319"/>
      <c r="C26" s="319" t="s">
        <v>1861</v>
      </c>
      <c r="D26" s="319" t="s">
        <v>232</v>
      </c>
      <c r="E26" s="346">
        <v>25</v>
      </c>
      <c r="F26" s="808"/>
      <c r="G26" s="807">
        <f t="shared" si="0"/>
        <v>0</v>
      </c>
      <c r="H26" s="322" t="s">
        <v>1848</v>
      </c>
      <c r="I26" s="319" t="s">
        <v>1842</v>
      </c>
      <c r="J26" s="319"/>
      <c r="K26" s="318" t="s">
        <v>1443</v>
      </c>
      <c r="M26" s="342"/>
      <c r="N26" s="342"/>
      <c r="O26" s="342"/>
      <c r="P26" s="342"/>
      <c r="Q26" s="342"/>
      <c r="R26" s="342"/>
      <c r="S26" s="342"/>
    </row>
    <row r="27" spans="1:19" x14ac:dyDescent="0.25">
      <c r="A27" s="319">
        <v>18</v>
      </c>
      <c r="B27" s="319"/>
      <c r="C27" s="320" t="s">
        <v>1862</v>
      </c>
      <c r="D27" s="320" t="s">
        <v>232</v>
      </c>
      <c r="E27" s="321">
        <v>50</v>
      </c>
      <c r="F27" s="806"/>
      <c r="G27" s="807">
        <f t="shared" si="0"/>
        <v>0</v>
      </c>
      <c r="H27" s="322" t="s">
        <v>1848</v>
      </c>
      <c r="I27" s="319" t="s">
        <v>1842</v>
      </c>
      <c r="J27" s="319"/>
      <c r="K27" s="318" t="s">
        <v>1443</v>
      </c>
      <c r="M27" s="342"/>
      <c r="N27" s="342"/>
      <c r="O27" s="342"/>
      <c r="P27" s="342"/>
      <c r="Q27" s="342"/>
      <c r="R27" s="342"/>
      <c r="S27" s="342"/>
    </row>
    <row r="28" spans="1:19" x14ac:dyDescent="0.25">
      <c r="A28" s="319">
        <v>19</v>
      </c>
      <c r="B28" s="319"/>
      <c r="C28" s="320" t="s">
        <v>1863</v>
      </c>
      <c r="D28" s="320" t="s">
        <v>232</v>
      </c>
      <c r="E28" s="321">
        <v>90</v>
      </c>
      <c r="F28" s="806"/>
      <c r="G28" s="807">
        <f t="shared" si="0"/>
        <v>0</v>
      </c>
      <c r="H28" s="322"/>
      <c r="I28" s="319"/>
      <c r="J28" s="319"/>
      <c r="K28" s="318" t="s">
        <v>1443</v>
      </c>
    </row>
    <row r="29" spans="1:19" x14ac:dyDescent="0.25">
      <c r="A29" s="319">
        <v>20</v>
      </c>
      <c r="B29" s="319"/>
      <c r="C29" s="347" t="s">
        <v>1864</v>
      </c>
      <c r="D29" s="348" t="s">
        <v>1622</v>
      </c>
      <c r="E29" s="349">
        <v>28</v>
      </c>
      <c r="F29" s="802"/>
      <c r="G29" s="807">
        <f t="shared" si="0"/>
        <v>0</v>
      </c>
      <c r="H29" s="350"/>
      <c r="I29" s="319" t="s">
        <v>1842</v>
      </c>
      <c r="J29" s="319"/>
      <c r="K29" s="318" t="s">
        <v>1443</v>
      </c>
    </row>
    <row r="30" spans="1:19" x14ac:dyDescent="0.25">
      <c r="A30" s="319">
        <v>21</v>
      </c>
      <c r="B30" s="319"/>
      <c r="C30" s="347" t="s">
        <v>1865</v>
      </c>
      <c r="D30" s="347" t="s">
        <v>1622</v>
      </c>
      <c r="E30" s="349">
        <v>6</v>
      </c>
      <c r="F30" s="802"/>
      <c r="G30" s="807">
        <f t="shared" si="0"/>
        <v>0</v>
      </c>
      <c r="H30" s="322" t="s">
        <v>1848</v>
      </c>
      <c r="I30" s="319"/>
      <c r="J30" s="319"/>
      <c r="K30" s="318" t="s">
        <v>1443</v>
      </c>
    </row>
    <row r="31" spans="1:19" x14ac:dyDescent="0.25">
      <c r="A31" s="319">
        <v>22</v>
      </c>
      <c r="B31" s="319"/>
      <c r="C31" s="347" t="s">
        <v>1866</v>
      </c>
      <c r="D31" s="347" t="s">
        <v>1622</v>
      </c>
      <c r="E31" s="349">
        <v>2</v>
      </c>
      <c r="F31" s="802"/>
      <c r="G31" s="807">
        <f t="shared" si="0"/>
        <v>0</v>
      </c>
      <c r="H31" s="322" t="s">
        <v>1848</v>
      </c>
      <c r="I31" s="319"/>
      <c r="J31" s="319"/>
      <c r="K31" s="318" t="s">
        <v>1443</v>
      </c>
    </row>
    <row r="32" spans="1:19" x14ac:dyDescent="0.25">
      <c r="A32" s="319">
        <v>23</v>
      </c>
      <c r="B32" s="319"/>
      <c r="C32" s="347" t="s">
        <v>1867</v>
      </c>
      <c r="D32" s="347" t="s">
        <v>1622</v>
      </c>
      <c r="E32" s="349">
        <v>2</v>
      </c>
      <c r="F32" s="802"/>
      <c r="G32" s="807">
        <f t="shared" si="0"/>
        <v>0</v>
      </c>
      <c r="H32" s="322" t="s">
        <v>1848</v>
      </c>
      <c r="I32" s="319"/>
      <c r="J32" s="319"/>
      <c r="K32" s="318" t="s">
        <v>1443</v>
      </c>
    </row>
    <row r="33" spans="1:11" x14ac:dyDescent="0.25">
      <c r="A33" s="319">
        <v>24</v>
      </c>
      <c r="B33" s="319"/>
      <c r="C33" s="347" t="s">
        <v>1868</v>
      </c>
      <c r="D33" s="348" t="s">
        <v>1622</v>
      </c>
      <c r="E33" s="349">
        <v>24</v>
      </c>
      <c r="F33" s="802"/>
      <c r="G33" s="807">
        <f t="shared" si="0"/>
        <v>0</v>
      </c>
      <c r="H33" s="350"/>
      <c r="I33" s="319" t="s">
        <v>1842</v>
      </c>
      <c r="J33" s="319"/>
      <c r="K33" s="318" t="s">
        <v>1443</v>
      </c>
    </row>
    <row r="34" spans="1:11" x14ac:dyDescent="0.25">
      <c r="A34" s="319">
        <v>25</v>
      </c>
      <c r="B34" s="319"/>
      <c r="C34" s="347" t="s">
        <v>1869</v>
      </c>
      <c r="D34" s="347" t="s">
        <v>1622</v>
      </c>
      <c r="E34" s="349">
        <v>17</v>
      </c>
      <c r="F34" s="802"/>
      <c r="G34" s="807">
        <f t="shared" si="0"/>
        <v>0</v>
      </c>
      <c r="H34" s="322" t="s">
        <v>1848</v>
      </c>
      <c r="I34" s="319"/>
      <c r="J34" s="319"/>
      <c r="K34" s="318" t="s">
        <v>1443</v>
      </c>
    </row>
    <row r="35" spans="1:11" x14ac:dyDescent="0.25">
      <c r="A35" s="319">
        <v>26</v>
      </c>
      <c r="B35" s="319"/>
      <c r="C35" s="347" t="s">
        <v>1870</v>
      </c>
      <c r="D35" s="347" t="s">
        <v>1622</v>
      </c>
      <c r="E35" s="349">
        <v>16</v>
      </c>
      <c r="F35" s="802"/>
      <c r="G35" s="807">
        <f t="shared" si="0"/>
        <v>0</v>
      </c>
      <c r="H35" s="322" t="s">
        <v>1848</v>
      </c>
      <c r="I35" s="319"/>
      <c r="J35" s="319"/>
      <c r="K35" s="318" t="s">
        <v>1443</v>
      </c>
    </row>
    <row r="36" spans="1:11" x14ac:dyDescent="0.25">
      <c r="A36" s="319">
        <v>27</v>
      </c>
      <c r="B36" s="319"/>
      <c r="C36" s="347" t="s">
        <v>1871</v>
      </c>
      <c r="D36" s="347" t="s">
        <v>1622</v>
      </c>
      <c r="E36" s="349">
        <v>32</v>
      </c>
      <c r="F36" s="802"/>
      <c r="G36" s="807">
        <f t="shared" si="0"/>
        <v>0</v>
      </c>
      <c r="H36" s="322" t="s">
        <v>1848</v>
      </c>
      <c r="I36" s="319"/>
      <c r="J36" s="319"/>
      <c r="K36" s="318" t="s">
        <v>1443</v>
      </c>
    </row>
    <row r="37" spans="1:11" x14ac:dyDescent="0.25">
      <c r="A37" s="319">
        <v>28</v>
      </c>
      <c r="B37" s="319"/>
      <c r="C37" s="347" t="s">
        <v>1872</v>
      </c>
      <c r="D37" s="348" t="s">
        <v>1622</v>
      </c>
      <c r="E37" s="349">
        <v>6</v>
      </c>
      <c r="F37" s="802"/>
      <c r="G37" s="807">
        <f t="shared" si="0"/>
        <v>0</v>
      </c>
      <c r="H37" s="350"/>
      <c r="I37" s="319" t="s">
        <v>1842</v>
      </c>
      <c r="J37" s="319"/>
      <c r="K37" s="318" t="s">
        <v>1443</v>
      </c>
    </row>
    <row r="38" spans="1:11" x14ac:dyDescent="0.25">
      <c r="A38" s="319">
        <v>29</v>
      </c>
      <c r="B38" s="319"/>
      <c r="C38" s="347" t="s">
        <v>1873</v>
      </c>
      <c r="D38" s="347" t="s">
        <v>1622</v>
      </c>
      <c r="E38" s="349">
        <v>68</v>
      </c>
      <c r="F38" s="802"/>
      <c r="G38" s="807">
        <f t="shared" si="0"/>
        <v>0</v>
      </c>
      <c r="H38" s="322" t="s">
        <v>1848</v>
      </c>
      <c r="I38" s="319"/>
      <c r="J38" s="319"/>
      <c r="K38" s="318" t="s">
        <v>1443</v>
      </c>
    </row>
    <row r="39" spans="1:11" x14ac:dyDescent="0.25">
      <c r="A39" s="319">
        <v>30</v>
      </c>
      <c r="B39" s="319"/>
      <c r="C39" s="347" t="s">
        <v>1874</v>
      </c>
      <c r="D39" s="347" t="s">
        <v>1622</v>
      </c>
      <c r="E39" s="349">
        <v>2</v>
      </c>
      <c r="F39" s="802"/>
      <c r="G39" s="807">
        <f t="shared" si="0"/>
        <v>0</v>
      </c>
      <c r="H39" s="322"/>
      <c r="I39" s="319"/>
      <c r="J39" s="319"/>
      <c r="K39" s="318" t="s">
        <v>1443</v>
      </c>
    </row>
    <row r="40" spans="1:11" x14ac:dyDescent="0.25">
      <c r="A40" s="319">
        <v>31</v>
      </c>
      <c r="B40" s="319"/>
      <c r="C40" s="347" t="s">
        <v>1875</v>
      </c>
      <c r="D40" s="347" t="s">
        <v>1622</v>
      </c>
      <c r="E40" s="349">
        <v>1</v>
      </c>
      <c r="F40" s="802"/>
      <c r="G40" s="807">
        <f t="shared" si="0"/>
        <v>0</v>
      </c>
      <c r="H40" s="322" t="s">
        <v>1848</v>
      </c>
      <c r="I40" s="319"/>
      <c r="J40" s="319"/>
      <c r="K40" s="318" t="s">
        <v>1443</v>
      </c>
    </row>
    <row r="41" spans="1:11" x14ac:dyDescent="0.25">
      <c r="A41" s="319">
        <v>32</v>
      </c>
      <c r="B41" s="319"/>
      <c r="C41" s="347" t="s">
        <v>1876</v>
      </c>
      <c r="D41" s="347" t="s">
        <v>1622</v>
      </c>
      <c r="E41" s="349">
        <v>8</v>
      </c>
      <c r="F41" s="802"/>
      <c r="G41" s="807">
        <f t="shared" si="0"/>
        <v>0</v>
      </c>
      <c r="H41" s="322" t="s">
        <v>1848</v>
      </c>
      <c r="I41" s="319"/>
      <c r="J41" s="319"/>
      <c r="K41" s="318" t="s">
        <v>1443</v>
      </c>
    </row>
    <row r="42" spans="1:11" x14ac:dyDescent="0.25">
      <c r="A42" s="319">
        <v>33</v>
      </c>
      <c r="B42" s="319"/>
      <c r="C42" s="347" t="s">
        <v>1877</v>
      </c>
      <c r="D42" s="347" t="s">
        <v>1622</v>
      </c>
      <c r="E42" s="349">
        <v>22</v>
      </c>
      <c r="F42" s="802"/>
      <c r="G42" s="807">
        <f t="shared" si="0"/>
        <v>0</v>
      </c>
      <c r="H42" s="322"/>
      <c r="I42" s="319"/>
      <c r="J42" s="319"/>
      <c r="K42" s="318" t="s">
        <v>1443</v>
      </c>
    </row>
    <row r="43" spans="1:11" x14ac:dyDescent="0.25">
      <c r="A43" s="319">
        <v>34</v>
      </c>
      <c r="B43" s="319"/>
      <c r="C43" s="347" t="s">
        <v>1878</v>
      </c>
      <c r="D43" s="348" t="s">
        <v>1622</v>
      </c>
      <c r="E43" s="349">
        <v>3</v>
      </c>
      <c r="F43" s="802"/>
      <c r="G43" s="807">
        <f t="shared" si="0"/>
        <v>0</v>
      </c>
      <c r="H43" s="350"/>
      <c r="I43" s="319" t="s">
        <v>1842</v>
      </c>
      <c r="J43" s="319"/>
      <c r="K43" s="318" t="s">
        <v>1443</v>
      </c>
    </row>
    <row r="44" spans="1:11" x14ac:dyDescent="0.25">
      <c r="A44" s="319">
        <v>35</v>
      </c>
      <c r="B44" s="319"/>
      <c r="C44" s="347" t="s">
        <v>1879</v>
      </c>
      <c r="D44" s="347" t="s">
        <v>1622</v>
      </c>
      <c r="E44" s="349">
        <v>2</v>
      </c>
      <c r="F44" s="802"/>
      <c r="G44" s="807">
        <f t="shared" si="0"/>
        <v>0</v>
      </c>
      <c r="H44" s="322" t="s">
        <v>1848</v>
      </c>
      <c r="I44" s="319"/>
      <c r="J44" s="319"/>
      <c r="K44" s="318" t="s">
        <v>1443</v>
      </c>
    </row>
    <row r="45" spans="1:11" x14ac:dyDescent="0.25">
      <c r="A45" s="319">
        <v>36</v>
      </c>
      <c r="B45" s="319"/>
      <c r="C45" s="347" t="s">
        <v>1880</v>
      </c>
      <c r="D45" s="347" t="s">
        <v>1622</v>
      </c>
      <c r="E45" s="349">
        <v>2</v>
      </c>
      <c r="F45" s="802"/>
      <c r="G45" s="807">
        <f t="shared" si="0"/>
        <v>0</v>
      </c>
      <c r="H45" s="322" t="s">
        <v>1848</v>
      </c>
      <c r="I45" s="319"/>
      <c r="J45" s="319"/>
      <c r="K45" s="318" t="s">
        <v>1443</v>
      </c>
    </row>
    <row r="46" spans="1:11" ht="30" x14ac:dyDescent="0.25">
      <c r="A46" s="314">
        <v>37</v>
      </c>
      <c r="B46" s="314"/>
      <c r="C46" s="351" t="s">
        <v>1881</v>
      </c>
      <c r="D46" s="352" t="s">
        <v>1622</v>
      </c>
      <c r="E46" s="353">
        <v>2</v>
      </c>
      <c r="F46" s="809"/>
      <c r="G46" s="807">
        <f t="shared" si="0"/>
        <v>0</v>
      </c>
      <c r="H46" s="322" t="s">
        <v>1848</v>
      </c>
      <c r="I46" s="319"/>
      <c r="J46" s="319"/>
      <c r="K46" s="354" t="s">
        <v>1443</v>
      </c>
    </row>
    <row r="47" spans="1:11" ht="30" x14ac:dyDescent="0.25">
      <c r="A47" s="314">
        <v>38</v>
      </c>
      <c r="B47" s="314"/>
      <c r="C47" s="351" t="s">
        <v>1882</v>
      </c>
      <c r="D47" s="352" t="s">
        <v>1622</v>
      </c>
      <c r="E47" s="353">
        <v>3</v>
      </c>
      <c r="F47" s="809"/>
      <c r="G47" s="807">
        <f t="shared" si="0"/>
        <v>0</v>
      </c>
      <c r="H47" s="322"/>
      <c r="I47" s="319"/>
      <c r="J47" s="319"/>
      <c r="K47" s="354" t="s">
        <v>1443</v>
      </c>
    </row>
    <row r="48" spans="1:11" x14ac:dyDescent="0.25">
      <c r="A48" s="314">
        <v>39</v>
      </c>
      <c r="B48" s="314"/>
      <c r="C48" s="347" t="s">
        <v>1883</v>
      </c>
      <c r="D48" s="347" t="s">
        <v>1622</v>
      </c>
      <c r="E48" s="349">
        <v>13</v>
      </c>
      <c r="F48" s="802"/>
      <c r="G48" s="807">
        <f t="shared" si="0"/>
        <v>0</v>
      </c>
      <c r="H48" s="322" t="s">
        <v>1848</v>
      </c>
      <c r="I48" s="319"/>
      <c r="J48" s="319"/>
      <c r="K48" s="318" t="s">
        <v>1443</v>
      </c>
    </row>
    <row r="49" spans="1:11" x14ac:dyDescent="0.25">
      <c r="A49" s="314">
        <v>40</v>
      </c>
      <c r="B49" s="314"/>
      <c r="C49" s="347" t="s">
        <v>1884</v>
      </c>
      <c r="D49" s="347" t="s">
        <v>1622</v>
      </c>
      <c r="E49" s="349">
        <v>11</v>
      </c>
      <c r="F49" s="802"/>
      <c r="G49" s="807">
        <f t="shared" si="0"/>
        <v>0</v>
      </c>
      <c r="H49" s="322" t="s">
        <v>1848</v>
      </c>
      <c r="I49" s="319" t="s">
        <v>1842</v>
      </c>
      <c r="J49" s="319"/>
      <c r="K49" s="318" t="s">
        <v>1443</v>
      </c>
    </row>
    <row r="50" spans="1:11" x14ac:dyDescent="0.25">
      <c r="A50" s="314">
        <v>41</v>
      </c>
      <c r="B50" s="314"/>
      <c r="C50" s="347" t="s">
        <v>1885</v>
      </c>
      <c r="D50" s="347" t="s">
        <v>1622</v>
      </c>
      <c r="E50" s="349">
        <v>14</v>
      </c>
      <c r="F50" s="802"/>
      <c r="G50" s="807">
        <f t="shared" si="0"/>
        <v>0</v>
      </c>
      <c r="H50" s="322" t="s">
        <v>1848</v>
      </c>
      <c r="I50" s="319"/>
      <c r="J50" s="319"/>
      <c r="K50" s="318" t="s">
        <v>1443</v>
      </c>
    </row>
    <row r="51" spans="1:11" ht="30" x14ac:dyDescent="0.25">
      <c r="A51" s="314">
        <v>42</v>
      </c>
      <c r="B51" s="314"/>
      <c r="C51" s="351" t="s">
        <v>1886</v>
      </c>
      <c r="D51" s="352" t="s">
        <v>1622</v>
      </c>
      <c r="E51" s="353">
        <v>1</v>
      </c>
      <c r="F51" s="809"/>
      <c r="G51" s="810">
        <f t="shared" si="0"/>
        <v>0</v>
      </c>
      <c r="H51" s="317" t="s">
        <v>1848</v>
      </c>
      <c r="I51" s="314" t="s">
        <v>1842</v>
      </c>
      <c r="J51" s="314"/>
      <c r="K51" s="354" t="s">
        <v>1443</v>
      </c>
    </row>
    <row r="52" spans="1:11" x14ac:dyDescent="0.25">
      <c r="A52" s="314">
        <v>43</v>
      </c>
      <c r="B52" s="314"/>
      <c r="C52" s="347" t="s">
        <v>1887</v>
      </c>
      <c r="D52" s="347" t="s">
        <v>1622</v>
      </c>
      <c r="E52" s="349">
        <v>8</v>
      </c>
      <c r="F52" s="802"/>
      <c r="G52" s="807">
        <f t="shared" si="0"/>
        <v>0</v>
      </c>
      <c r="H52" s="322" t="s">
        <v>1848</v>
      </c>
      <c r="I52" s="319" t="s">
        <v>1842</v>
      </c>
      <c r="J52" s="319"/>
      <c r="K52" s="318" t="s">
        <v>1443</v>
      </c>
    </row>
    <row r="53" spans="1:11" x14ac:dyDescent="0.25">
      <c r="A53" s="314">
        <v>44</v>
      </c>
      <c r="B53" s="314"/>
      <c r="C53" s="347" t="s">
        <v>1888</v>
      </c>
      <c r="D53" s="347" t="s">
        <v>1622</v>
      </c>
      <c r="E53" s="349">
        <v>3</v>
      </c>
      <c r="F53" s="802"/>
      <c r="G53" s="807">
        <f t="shared" si="0"/>
        <v>0</v>
      </c>
      <c r="H53" s="322" t="s">
        <v>1841</v>
      </c>
      <c r="I53" s="319"/>
      <c r="J53" s="319"/>
      <c r="K53" s="318" t="s">
        <v>1443</v>
      </c>
    </row>
    <row r="54" spans="1:11" ht="30" x14ac:dyDescent="0.25">
      <c r="A54" s="314">
        <v>45</v>
      </c>
      <c r="B54" s="314"/>
      <c r="C54" s="351" t="s">
        <v>1889</v>
      </c>
      <c r="D54" s="352" t="s">
        <v>1622</v>
      </c>
      <c r="E54" s="353">
        <v>9</v>
      </c>
      <c r="F54" s="809"/>
      <c r="G54" s="807">
        <f t="shared" si="0"/>
        <v>0</v>
      </c>
      <c r="H54" s="322"/>
      <c r="I54" s="319"/>
      <c r="J54" s="319"/>
      <c r="K54" s="354" t="s">
        <v>1443</v>
      </c>
    </row>
    <row r="55" spans="1:11" x14ac:dyDescent="0.25">
      <c r="A55" s="314">
        <v>46</v>
      </c>
      <c r="B55" s="314"/>
      <c r="C55" s="347" t="s">
        <v>1890</v>
      </c>
      <c r="D55" s="347" t="s">
        <v>1622</v>
      </c>
      <c r="E55" s="349">
        <f>(E48+E49)*2</f>
        <v>48</v>
      </c>
      <c r="F55" s="802"/>
      <c r="G55" s="807">
        <f t="shared" si="0"/>
        <v>0</v>
      </c>
      <c r="H55" s="322" t="s">
        <v>1841</v>
      </c>
      <c r="I55" s="319"/>
      <c r="J55" s="319"/>
      <c r="K55" s="318" t="s">
        <v>1443</v>
      </c>
    </row>
    <row r="56" spans="1:11" x14ac:dyDescent="0.25">
      <c r="A56" s="314">
        <v>47</v>
      </c>
      <c r="B56" s="314"/>
      <c r="C56" s="347" t="s">
        <v>1891</v>
      </c>
      <c r="D56" s="347" t="s">
        <v>1622</v>
      </c>
      <c r="E56" s="349">
        <f>E52</f>
        <v>8</v>
      </c>
      <c r="F56" s="802"/>
      <c r="G56" s="807">
        <f t="shared" si="0"/>
        <v>0</v>
      </c>
      <c r="H56" s="322" t="s">
        <v>1841</v>
      </c>
      <c r="I56" s="319"/>
      <c r="J56" s="319"/>
      <c r="K56" s="318" t="s">
        <v>1443</v>
      </c>
    </row>
    <row r="57" spans="1:11" x14ac:dyDescent="0.25">
      <c r="A57" s="314">
        <v>48</v>
      </c>
      <c r="B57" s="314"/>
      <c r="C57" s="347" t="s">
        <v>1892</v>
      </c>
      <c r="D57" s="347" t="s">
        <v>1622</v>
      </c>
      <c r="E57" s="349">
        <f>E50+E53</f>
        <v>17</v>
      </c>
      <c r="F57" s="802"/>
      <c r="G57" s="807">
        <f t="shared" si="0"/>
        <v>0</v>
      </c>
      <c r="H57" s="322" t="s">
        <v>1848</v>
      </c>
      <c r="I57" s="319" t="s">
        <v>1842</v>
      </c>
      <c r="J57" s="319"/>
      <c r="K57" s="318" t="s">
        <v>1443</v>
      </c>
    </row>
    <row r="58" spans="1:11" x14ac:dyDescent="0.25">
      <c r="A58" s="319">
        <v>49</v>
      </c>
      <c r="B58" s="319"/>
      <c r="C58" s="347" t="s">
        <v>1893</v>
      </c>
      <c r="D58" s="347" t="s">
        <v>1622</v>
      </c>
      <c r="E58" s="349">
        <f>E53</f>
        <v>3</v>
      </c>
      <c r="F58" s="802"/>
      <c r="G58" s="807">
        <f t="shared" si="0"/>
        <v>0</v>
      </c>
      <c r="H58" s="322" t="s">
        <v>1848</v>
      </c>
      <c r="I58" s="319" t="s">
        <v>1842</v>
      </c>
      <c r="J58" s="319"/>
      <c r="K58" s="318" t="s">
        <v>1443</v>
      </c>
    </row>
    <row r="59" spans="1:11" x14ac:dyDescent="0.25">
      <c r="A59" s="319">
        <v>50</v>
      </c>
      <c r="B59" s="319"/>
      <c r="C59" s="347" t="s">
        <v>1894</v>
      </c>
      <c r="D59" s="347" t="s">
        <v>232</v>
      </c>
      <c r="E59" s="349">
        <v>52</v>
      </c>
      <c r="F59" s="802"/>
      <c r="G59" s="807">
        <f t="shared" si="0"/>
        <v>0</v>
      </c>
      <c r="H59" s="322"/>
      <c r="I59" s="319"/>
      <c r="J59" s="319"/>
      <c r="K59" s="318" t="s">
        <v>1443</v>
      </c>
    </row>
    <row r="60" spans="1:11" x14ac:dyDescent="0.25">
      <c r="A60" s="319">
        <v>51</v>
      </c>
      <c r="B60" s="319"/>
      <c r="C60" s="347" t="s">
        <v>1895</v>
      </c>
      <c r="D60" s="347" t="s">
        <v>1622</v>
      </c>
      <c r="E60" s="349">
        <v>56</v>
      </c>
      <c r="F60" s="802"/>
      <c r="G60" s="807">
        <f t="shared" si="0"/>
        <v>0</v>
      </c>
      <c r="H60" s="322"/>
      <c r="I60" s="319"/>
      <c r="J60" s="319"/>
      <c r="K60" s="318" t="s">
        <v>1443</v>
      </c>
    </row>
    <row r="61" spans="1:11" x14ac:dyDescent="0.25">
      <c r="A61" s="319">
        <v>52</v>
      </c>
      <c r="B61" s="319"/>
      <c r="C61" s="347" t="s">
        <v>1896</v>
      </c>
      <c r="D61" s="347" t="s">
        <v>1622</v>
      </c>
      <c r="E61" s="349">
        <v>17</v>
      </c>
      <c r="F61" s="802"/>
      <c r="G61" s="807">
        <f t="shared" si="0"/>
        <v>0</v>
      </c>
      <c r="H61" s="322"/>
      <c r="I61" s="319"/>
      <c r="J61" s="319"/>
      <c r="K61" s="318" t="s">
        <v>1443</v>
      </c>
    </row>
    <row r="62" spans="1:11" x14ac:dyDescent="0.25">
      <c r="A62" s="319">
        <v>53</v>
      </c>
      <c r="B62" s="319"/>
      <c r="C62" s="347" t="s">
        <v>1897</v>
      </c>
      <c r="D62" s="347" t="s">
        <v>1622</v>
      </c>
      <c r="E62" s="349">
        <v>16</v>
      </c>
      <c r="F62" s="802"/>
      <c r="G62" s="807">
        <f t="shared" si="0"/>
        <v>0</v>
      </c>
      <c r="H62" s="322"/>
      <c r="I62" s="319"/>
      <c r="J62" s="319"/>
      <c r="K62" s="318" t="s">
        <v>1443</v>
      </c>
    </row>
    <row r="63" spans="1:11" x14ac:dyDescent="0.25">
      <c r="A63" s="319">
        <v>54</v>
      </c>
      <c r="B63" s="319"/>
      <c r="C63" s="347" t="s">
        <v>1898</v>
      </c>
      <c r="D63" s="347" t="s">
        <v>1622</v>
      </c>
      <c r="E63" s="349">
        <v>48</v>
      </c>
      <c r="F63" s="802"/>
      <c r="G63" s="807">
        <f t="shared" si="0"/>
        <v>0</v>
      </c>
      <c r="H63" s="322"/>
      <c r="I63" s="319"/>
      <c r="J63" s="319"/>
      <c r="K63" s="318" t="s">
        <v>1443</v>
      </c>
    </row>
    <row r="64" spans="1:11" x14ac:dyDescent="0.25">
      <c r="A64" s="319">
        <v>55</v>
      </c>
      <c r="B64" s="319"/>
      <c r="C64" s="347" t="s">
        <v>1899</v>
      </c>
      <c r="D64" s="347" t="s">
        <v>1622</v>
      </c>
      <c r="E64" s="349">
        <v>10</v>
      </c>
      <c r="F64" s="802"/>
      <c r="G64" s="807">
        <f t="shared" si="0"/>
        <v>0</v>
      </c>
      <c r="H64" s="322"/>
      <c r="I64" s="319"/>
      <c r="J64" s="319"/>
      <c r="K64" s="318" t="s">
        <v>1443</v>
      </c>
    </row>
    <row r="65" spans="1:11" x14ac:dyDescent="0.25">
      <c r="A65" s="319">
        <v>56</v>
      </c>
      <c r="B65" s="319"/>
      <c r="C65" s="347" t="s">
        <v>1900</v>
      </c>
      <c r="D65" s="347" t="s">
        <v>1622</v>
      </c>
      <c r="E65" s="349">
        <v>140</v>
      </c>
      <c r="F65" s="802"/>
      <c r="G65" s="807">
        <f t="shared" si="0"/>
        <v>0</v>
      </c>
      <c r="H65" s="322"/>
      <c r="I65" s="319"/>
      <c r="J65" s="319"/>
      <c r="K65" s="318" t="s">
        <v>1443</v>
      </c>
    </row>
    <row r="66" spans="1:11" x14ac:dyDescent="0.25">
      <c r="A66" s="319">
        <v>57</v>
      </c>
      <c r="B66" s="319"/>
      <c r="C66" s="347" t="s">
        <v>1901</v>
      </c>
      <c r="D66" s="347" t="s">
        <v>232</v>
      </c>
      <c r="E66" s="349">
        <v>50</v>
      </c>
      <c r="F66" s="802"/>
      <c r="G66" s="807">
        <f t="shared" si="0"/>
        <v>0</v>
      </c>
      <c r="H66" s="322"/>
      <c r="I66" s="319"/>
      <c r="J66" s="319"/>
      <c r="K66" s="318" t="s">
        <v>1443</v>
      </c>
    </row>
    <row r="67" spans="1:11" x14ac:dyDescent="0.25">
      <c r="A67" s="319">
        <v>58</v>
      </c>
      <c r="B67" s="319"/>
      <c r="C67" s="347" t="s">
        <v>1902</v>
      </c>
      <c r="D67" s="347" t="s">
        <v>232</v>
      </c>
      <c r="E67" s="349">
        <v>20</v>
      </c>
      <c r="F67" s="802"/>
      <c r="G67" s="807">
        <f t="shared" si="0"/>
        <v>0</v>
      </c>
      <c r="H67" s="322"/>
      <c r="I67" s="319"/>
      <c r="J67" s="319"/>
      <c r="K67" s="318" t="s">
        <v>1443</v>
      </c>
    </row>
    <row r="68" spans="1:11" x14ac:dyDescent="0.25">
      <c r="A68" s="319">
        <v>59</v>
      </c>
      <c r="B68" s="319"/>
      <c r="C68" s="347" t="s">
        <v>1903</v>
      </c>
      <c r="D68" s="347" t="s">
        <v>232</v>
      </c>
      <c r="E68" s="349">
        <v>150</v>
      </c>
      <c r="F68" s="802"/>
      <c r="G68" s="807">
        <f t="shared" si="0"/>
        <v>0</v>
      </c>
      <c r="H68" s="322"/>
      <c r="I68" s="319"/>
      <c r="J68" s="319"/>
      <c r="K68" s="318" t="s">
        <v>1443</v>
      </c>
    </row>
    <row r="69" spans="1:11" x14ac:dyDescent="0.25">
      <c r="A69" s="319">
        <v>60</v>
      </c>
      <c r="B69" s="319"/>
      <c r="C69" s="347" t="s">
        <v>1904</v>
      </c>
      <c r="D69" s="347" t="s">
        <v>1622</v>
      </c>
      <c r="E69" s="349">
        <v>1</v>
      </c>
      <c r="F69" s="802"/>
      <c r="G69" s="807">
        <f t="shared" si="0"/>
        <v>0</v>
      </c>
      <c r="H69" s="322"/>
      <c r="I69" s="319"/>
      <c r="J69" s="319"/>
      <c r="K69" s="318" t="s">
        <v>1443</v>
      </c>
    </row>
    <row r="70" spans="1:11" x14ac:dyDescent="0.25">
      <c r="A70" s="319">
        <v>61</v>
      </c>
      <c r="B70" s="319"/>
      <c r="C70" s="347" t="s">
        <v>1905</v>
      </c>
      <c r="D70" s="347" t="s">
        <v>1622</v>
      </c>
      <c r="E70" s="349">
        <v>10</v>
      </c>
      <c r="F70" s="802"/>
      <c r="G70" s="807">
        <f t="shared" si="0"/>
        <v>0</v>
      </c>
      <c r="H70" s="322"/>
      <c r="I70" s="319"/>
      <c r="J70" s="319"/>
      <c r="K70" s="318" t="s">
        <v>1443</v>
      </c>
    </row>
    <row r="71" spans="1:11" x14ac:dyDescent="0.25">
      <c r="A71" s="319">
        <v>62</v>
      </c>
      <c r="B71" s="319"/>
      <c r="C71" s="347" t="s">
        <v>1906</v>
      </c>
      <c r="D71" s="347" t="s">
        <v>232</v>
      </c>
      <c r="E71" s="349">
        <v>6</v>
      </c>
      <c r="F71" s="802"/>
      <c r="G71" s="807">
        <f t="shared" si="0"/>
        <v>0</v>
      </c>
      <c r="H71" s="322"/>
      <c r="I71" s="319"/>
      <c r="J71" s="319"/>
      <c r="K71" s="318" t="s">
        <v>1443</v>
      </c>
    </row>
    <row r="72" spans="1:11" x14ac:dyDescent="0.25">
      <c r="A72" s="319">
        <v>63</v>
      </c>
      <c r="B72" s="319"/>
      <c r="C72" s="320" t="s">
        <v>1907</v>
      </c>
      <c r="D72" s="320" t="s">
        <v>1622</v>
      </c>
      <c r="E72" s="321">
        <v>6</v>
      </c>
      <c r="F72" s="806"/>
      <c r="G72" s="807">
        <f t="shared" si="0"/>
        <v>0</v>
      </c>
      <c r="H72" s="322"/>
      <c r="I72" s="319"/>
      <c r="J72" s="319"/>
      <c r="K72" s="318" t="s">
        <v>1443</v>
      </c>
    </row>
    <row r="73" spans="1:11" x14ac:dyDescent="0.25">
      <c r="A73" s="319">
        <v>64</v>
      </c>
      <c r="B73" s="319"/>
      <c r="C73" s="320" t="s">
        <v>1908</v>
      </c>
      <c r="D73" s="320" t="s">
        <v>1622</v>
      </c>
      <c r="E73" s="321">
        <v>4</v>
      </c>
      <c r="F73" s="806"/>
      <c r="G73" s="807">
        <f t="shared" si="0"/>
        <v>0</v>
      </c>
      <c r="H73" s="322"/>
      <c r="I73" s="319"/>
      <c r="J73" s="319"/>
      <c r="K73" s="318" t="s">
        <v>1443</v>
      </c>
    </row>
    <row r="74" spans="1:11" x14ac:dyDescent="0.25">
      <c r="A74" s="319">
        <v>65</v>
      </c>
      <c r="B74" s="319"/>
      <c r="C74" s="320" t="s">
        <v>1909</v>
      </c>
      <c r="D74" s="320" t="s">
        <v>1622</v>
      </c>
      <c r="E74" s="321">
        <v>3</v>
      </c>
      <c r="F74" s="806"/>
      <c r="G74" s="807">
        <f t="shared" si="0"/>
        <v>0</v>
      </c>
      <c r="H74" s="322"/>
      <c r="I74" s="319"/>
      <c r="J74" s="319"/>
      <c r="K74" s="318" t="s">
        <v>1443</v>
      </c>
    </row>
    <row r="75" spans="1:11" x14ac:dyDescent="0.25">
      <c r="A75" s="319">
        <v>66</v>
      </c>
      <c r="B75" s="319"/>
      <c r="C75" s="320" t="s">
        <v>1910</v>
      </c>
      <c r="D75" s="320" t="s">
        <v>1622</v>
      </c>
      <c r="E75" s="321">
        <v>4</v>
      </c>
      <c r="F75" s="806"/>
      <c r="G75" s="807">
        <f t="shared" si="0"/>
        <v>0</v>
      </c>
      <c r="H75" s="322"/>
      <c r="I75" s="319"/>
      <c r="J75" s="319"/>
      <c r="K75" s="318" t="s">
        <v>1443</v>
      </c>
    </row>
    <row r="76" spans="1:11" x14ac:dyDescent="0.25">
      <c r="A76" s="319">
        <v>67</v>
      </c>
      <c r="B76" s="319"/>
      <c r="C76" s="320" t="s">
        <v>1911</v>
      </c>
      <c r="D76" s="320" t="s">
        <v>232</v>
      </c>
      <c r="E76" s="321">
        <v>10</v>
      </c>
      <c r="F76" s="806"/>
      <c r="G76" s="807">
        <f t="shared" si="0"/>
        <v>0</v>
      </c>
      <c r="H76" s="322"/>
      <c r="I76" s="319"/>
      <c r="J76" s="319"/>
      <c r="K76" s="318" t="s">
        <v>1443</v>
      </c>
    </row>
    <row r="77" spans="1:11" x14ac:dyDescent="0.25">
      <c r="A77" s="319">
        <v>68</v>
      </c>
      <c r="B77" s="319"/>
      <c r="C77" s="320" t="s">
        <v>1912</v>
      </c>
      <c r="D77" s="320" t="s">
        <v>232</v>
      </c>
      <c r="E77" s="321">
        <v>25</v>
      </c>
      <c r="F77" s="806"/>
      <c r="G77" s="807">
        <f t="shared" si="0"/>
        <v>0</v>
      </c>
      <c r="H77" s="322"/>
      <c r="I77" s="319"/>
      <c r="J77" s="319"/>
      <c r="K77" s="318" t="s">
        <v>1443</v>
      </c>
    </row>
    <row r="78" spans="1:11" x14ac:dyDescent="0.25">
      <c r="A78" s="319">
        <v>69</v>
      </c>
      <c r="B78" s="319"/>
      <c r="C78" s="320" t="s">
        <v>1913</v>
      </c>
      <c r="D78" s="320" t="s">
        <v>1622</v>
      </c>
      <c r="E78" s="321">
        <v>8</v>
      </c>
      <c r="F78" s="806"/>
      <c r="G78" s="807">
        <f t="shared" si="0"/>
        <v>0</v>
      </c>
      <c r="H78" s="322"/>
      <c r="I78" s="319"/>
      <c r="J78" s="319"/>
      <c r="K78" s="318" t="s">
        <v>1443</v>
      </c>
    </row>
    <row r="79" spans="1:11" x14ac:dyDescent="0.25">
      <c r="A79" s="319">
        <v>70</v>
      </c>
      <c r="B79" s="319"/>
      <c r="C79" s="320" t="s">
        <v>1914</v>
      </c>
      <c r="D79" s="320" t="s">
        <v>1915</v>
      </c>
      <c r="E79" s="321">
        <v>1</v>
      </c>
      <c r="F79" s="806"/>
      <c r="G79" s="807">
        <f t="shared" si="0"/>
        <v>0</v>
      </c>
      <c r="H79" s="322"/>
      <c r="I79" s="319"/>
      <c r="J79" s="319"/>
      <c r="K79" s="318" t="s">
        <v>1443</v>
      </c>
    </row>
    <row r="80" spans="1:11" x14ac:dyDescent="0.25">
      <c r="A80" s="319">
        <v>71</v>
      </c>
      <c r="B80" s="319"/>
      <c r="C80" s="320" t="s">
        <v>1916</v>
      </c>
      <c r="D80" s="320" t="s">
        <v>1622</v>
      </c>
      <c r="E80" s="321">
        <v>2</v>
      </c>
      <c r="F80" s="806"/>
      <c r="G80" s="807">
        <f>E80*F80</f>
        <v>0</v>
      </c>
      <c r="H80" s="322"/>
      <c r="I80" s="319"/>
      <c r="J80" s="319"/>
      <c r="K80" s="318" t="s">
        <v>1443</v>
      </c>
    </row>
    <row r="81" spans="1:11" x14ac:dyDescent="0.25">
      <c r="A81" s="319">
        <v>72</v>
      </c>
      <c r="B81" s="319"/>
      <c r="C81" s="320" t="s">
        <v>1917</v>
      </c>
      <c r="D81" s="320" t="s">
        <v>1622</v>
      </c>
      <c r="E81" s="321">
        <v>1</v>
      </c>
      <c r="F81" s="806"/>
      <c r="G81" s="807">
        <f>E81*F81</f>
        <v>0</v>
      </c>
      <c r="H81" s="322"/>
      <c r="I81" s="319"/>
      <c r="J81" s="319"/>
      <c r="K81" s="318" t="s">
        <v>1443</v>
      </c>
    </row>
    <row r="82" spans="1:11" x14ac:dyDescent="0.25">
      <c r="A82" s="319">
        <v>73</v>
      </c>
      <c r="B82" s="319"/>
      <c r="C82" s="320" t="s">
        <v>1918</v>
      </c>
      <c r="D82" s="320" t="s">
        <v>1622</v>
      </c>
      <c r="E82" s="321">
        <v>1</v>
      </c>
      <c r="F82" s="806"/>
      <c r="G82" s="807">
        <f>E82*F82</f>
        <v>0</v>
      </c>
      <c r="H82" s="322"/>
      <c r="I82" s="319"/>
      <c r="J82" s="319"/>
      <c r="K82" s="318" t="s">
        <v>1443</v>
      </c>
    </row>
    <row r="83" spans="1:11" ht="15.75" thickBot="1" x14ac:dyDescent="0.3">
      <c r="A83" s="323">
        <v>74</v>
      </c>
      <c r="B83" s="323"/>
      <c r="C83" s="324" t="s">
        <v>1919</v>
      </c>
      <c r="D83" s="324" t="s">
        <v>1622</v>
      </c>
      <c r="E83" s="325">
        <v>1</v>
      </c>
      <c r="F83" s="811"/>
      <c r="G83" s="812">
        <f>E83*F83</f>
        <v>0</v>
      </c>
      <c r="H83" s="326"/>
      <c r="I83" s="323"/>
      <c r="J83" s="323"/>
      <c r="K83" s="327" t="s">
        <v>1443</v>
      </c>
    </row>
    <row r="84" spans="1:11" s="336" customFormat="1" x14ac:dyDescent="0.25">
      <c r="A84" s="328"/>
      <c r="B84" s="329"/>
      <c r="C84" s="330" t="s">
        <v>1920</v>
      </c>
      <c r="D84" s="330"/>
      <c r="E84" s="331"/>
      <c r="F84" s="331"/>
      <c r="G84" s="332">
        <f>SUM(G13:G83)</f>
        <v>0</v>
      </c>
      <c r="H84" s="333"/>
      <c r="I84" s="334"/>
      <c r="J84" s="334"/>
      <c r="K84" s="335"/>
    </row>
    <row r="85" spans="1:11" s="313" customFormat="1" ht="20.100000000000001" customHeight="1" x14ac:dyDescent="0.25">
      <c r="A85" s="1089" t="s">
        <v>1921</v>
      </c>
      <c r="B85" s="1090"/>
      <c r="C85" s="1090"/>
      <c r="D85" s="355"/>
      <c r="E85" s="356"/>
      <c r="F85" s="356"/>
      <c r="G85" s="357"/>
      <c r="H85" s="358"/>
      <c r="I85" s="359"/>
      <c r="J85" s="359"/>
      <c r="K85" s="335"/>
    </row>
    <row r="86" spans="1:11" x14ac:dyDescent="0.25">
      <c r="A86" s="348">
        <v>75</v>
      </c>
      <c r="B86" s="350"/>
      <c r="C86" s="347" t="s">
        <v>1922</v>
      </c>
      <c r="D86" s="347" t="s">
        <v>1479</v>
      </c>
      <c r="E86" s="349">
        <v>20</v>
      </c>
      <c r="F86" s="802"/>
      <c r="G86" s="803">
        <f t="shared" ref="G86:G129" si="1">E86*F86</f>
        <v>0</v>
      </c>
      <c r="H86" s="322" t="s">
        <v>1848</v>
      </c>
      <c r="I86" s="319"/>
      <c r="J86" s="319"/>
      <c r="K86" s="318" t="s">
        <v>1443</v>
      </c>
    </row>
    <row r="87" spans="1:11" x14ac:dyDescent="0.25">
      <c r="A87" s="348">
        <v>76</v>
      </c>
      <c r="B87" s="350"/>
      <c r="C87" s="347" t="s">
        <v>1923</v>
      </c>
      <c r="D87" s="347" t="s">
        <v>1479</v>
      </c>
      <c r="E87" s="349">
        <v>58</v>
      </c>
      <c r="F87" s="802"/>
      <c r="G87" s="803">
        <f t="shared" si="1"/>
        <v>0</v>
      </c>
      <c r="H87" s="322" t="s">
        <v>1848</v>
      </c>
      <c r="I87" s="319"/>
      <c r="J87" s="319"/>
      <c r="K87" s="318" t="s">
        <v>1443</v>
      </c>
    </row>
    <row r="88" spans="1:11" x14ac:dyDescent="0.25">
      <c r="A88" s="348">
        <v>77</v>
      </c>
      <c r="B88" s="350"/>
      <c r="C88" s="347" t="s">
        <v>1924</v>
      </c>
      <c r="D88" s="347" t="s">
        <v>1479</v>
      </c>
      <c r="E88" s="349">
        <v>50</v>
      </c>
      <c r="F88" s="802"/>
      <c r="G88" s="803">
        <f t="shared" si="1"/>
        <v>0</v>
      </c>
      <c r="H88" s="322" t="s">
        <v>1848</v>
      </c>
      <c r="I88" s="319"/>
      <c r="J88" s="319"/>
      <c r="K88" s="318" t="s">
        <v>1443</v>
      </c>
    </row>
    <row r="89" spans="1:11" x14ac:dyDescent="0.25">
      <c r="A89" s="348">
        <v>78</v>
      </c>
      <c r="B89" s="350" t="s">
        <v>2160</v>
      </c>
      <c r="C89" s="347" t="s">
        <v>1925</v>
      </c>
      <c r="D89" s="347" t="s">
        <v>232</v>
      </c>
      <c r="E89" s="349">
        <f>E18+E17+E16+E15+E14+E13</f>
        <v>1270</v>
      </c>
      <c r="F89" s="802"/>
      <c r="G89" s="803">
        <f t="shared" si="1"/>
        <v>0</v>
      </c>
      <c r="H89" s="322" t="s">
        <v>1848</v>
      </c>
      <c r="I89" s="319"/>
      <c r="J89" s="319"/>
      <c r="K89" s="360" t="s">
        <v>2161</v>
      </c>
    </row>
    <row r="90" spans="1:11" x14ac:dyDescent="0.25">
      <c r="A90" s="348">
        <v>79</v>
      </c>
      <c r="B90" s="350" t="s">
        <v>2162</v>
      </c>
      <c r="C90" s="347" t="s">
        <v>1926</v>
      </c>
      <c r="D90" s="347" t="s">
        <v>232</v>
      </c>
      <c r="E90" s="349">
        <v>110</v>
      </c>
      <c r="F90" s="802"/>
      <c r="G90" s="803">
        <f t="shared" si="1"/>
        <v>0</v>
      </c>
      <c r="H90" s="322" t="s">
        <v>1848</v>
      </c>
      <c r="I90" s="319"/>
      <c r="J90" s="319"/>
      <c r="K90" s="360" t="s">
        <v>2161</v>
      </c>
    </row>
    <row r="91" spans="1:11" x14ac:dyDescent="0.25">
      <c r="A91" s="348">
        <v>80</v>
      </c>
      <c r="B91" s="350" t="s">
        <v>2163</v>
      </c>
      <c r="C91" s="347" t="s">
        <v>1927</v>
      </c>
      <c r="D91" s="347" t="s">
        <v>232</v>
      </c>
      <c r="E91" s="349">
        <v>25</v>
      </c>
      <c r="F91" s="802"/>
      <c r="G91" s="803">
        <f t="shared" si="1"/>
        <v>0</v>
      </c>
      <c r="H91" s="322" t="s">
        <v>1848</v>
      </c>
      <c r="I91" s="319"/>
      <c r="J91" s="319"/>
      <c r="K91" s="360" t="s">
        <v>2161</v>
      </c>
    </row>
    <row r="92" spans="1:11" x14ac:dyDescent="0.25">
      <c r="A92" s="348">
        <v>81</v>
      </c>
      <c r="B92" s="350" t="s">
        <v>2164</v>
      </c>
      <c r="C92" s="347" t="s">
        <v>1928</v>
      </c>
      <c r="D92" s="347" t="s">
        <v>232</v>
      </c>
      <c r="E92" s="349">
        <v>150</v>
      </c>
      <c r="F92" s="802"/>
      <c r="G92" s="803">
        <f t="shared" si="1"/>
        <v>0</v>
      </c>
      <c r="H92" s="322" t="s">
        <v>1848</v>
      </c>
      <c r="I92" s="319"/>
      <c r="J92" s="319"/>
      <c r="K92" s="360" t="s">
        <v>2161</v>
      </c>
    </row>
    <row r="93" spans="1:11" x14ac:dyDescent="0.25">
      <c r="A93" s="348">
        <v>82</v>
      </c>
      <c r="B93" s="350" t="s">
        <v>2165</v>
      </c>
      <c r="C93" s="347" t="s">
        <v>1928</v>
      </c>
      <c r="D93" s="347" t="s">
        <v>232</v>
      </c>
      <c r="E93" s="349">
        <v>30</v>
      </c>
      <c r="F93" s="802"/>
      <c r="G93" s="803">
        <f t="shared" si="1"/>
        <v>0</v>
      </c>
      <c r="H93" s="322" t="s">
        <v>1848</v>
      </c>
      <c r="I93" s="319"/>
      <c r="J93" s="319"/>
      <c r="K93" s="360" t="s">
        <v>2161</v>
      </c>
    </row>
    <row r="94" spans="1:11" x14ac:dyDescent="0.25">
      <c r="A94" s="348">
        <v>83</v>
      </c>
      <c r="B94" s="350" t="s">
        <v>2166</v>
      </c>
      <c r="C94" s="347" t="s">
        <v>1929</v>
      </c>
      <c r="D94" s="347" t="s">
        <v>232</v>
      </c>
      <c r="E94" s="349">
        <v>12</v>
      </c>
      <c r="F94" s="802"/>
      <c r="G94" s="803">
        <f t="shared" si="1"/>
        <v>0</v>
      </c>
      <c r="H94" s="322" t="s">
        <v>1848</v>
      </c>
      <c r="I94" s="319"/>
      <c r="J94" s="319"/>
      <c r="K94" s="360" t="s">
        <v>2161</v>
      </c>
    </row>
    <row r="95" spans="1:11" x14ac:dyDescent="0.25">
      <c r="A95" s="348">
        <v>84</v>
      </c>
      <c r="B95" s="350" t="s">
        <v>2167</v>
      </c>
      <c r="C95" s="347" t="s">
        <v>1930</v>
      </c>
      <c r="D95" s="347" t="s">
        <v>232</v>
      </c>
      <c r="E95" s="349">
        <v>160</v>
      </c>
      <c r="F95" s="802"/>
      <c r="G95" s="803">
        <f t="shared" si="1"/>
        <v>0</v>
      </c>
      <c r="H95" s="322" t="s">
        <v>1848</v>
      </c>
      <c r="I95" s="319"/>
      <c r="J95" s="319"/>
      <c r="K95" s="360" t="s">
        <v>2161</v>
      </c>
    </row>
    <row r="96" spans="1:11" x14ac:dyDescent="0.25">
      <c r="A96" s="348">
        <v>85</v>
      </c>
      <c r="B96" s="350" t="s">
        <v>2168</v>
      </c>
      <c r="C96" s="347" t="s">
        <v>1928</v>
      </c>
      <c r="D96" s="347" t="s">
        <v>232</v>
      </c>
      <c r="E96" s="349">
        <v>120</v>
      </c>
      <c r="F96" s="802"/>
      <c r="G96" s="803">
        <f t="shared" si="1"/>
        <v>0</v>
      </c>
      <c r="H96" s="322" t="s">
        <v>1848</v>
      </c>
      <c r="I96" s="319"/>
      <c r="J96" s="319"/>
      <c r="K96" s="360" t="s">
        <v>2161</v>
      </c>
    </row>
    <row r="97" spans="1:11" x14ac:dyDescent="0.25">
      <c r="A97" s="348">
        <v>86</v>
      </c>
      <c r="B97" s="350" t="s">
        <v>2169</v>
      </c>
      <c r="C97" s="347" t="s">
        <v>1931</v>
      </c>
      <c r="D97" s="347" t="s">
        <v>232</v>
      </c>
      <c r="E97" s="349">
        <v>90</v>
      </c>
      <c r="F97" s="802"/>
      <c r="G97" s="803">
        <f t="shared" si="1"/>
        <v>0</v>
      </c>
      <c r="H97" s="322" t="s">
        <v>1848</v>
      </c>
      <c r="I97" s="319"/>
      <c r="J97" s="319"/>
      <c r="K97" s="360" t="s">
        <v>2161</v>
      </c>
    </row>
    <row r="98" spans="1:11" x14ac:dyDescent="0.25">
      <c r="A98" s="348">
        <v>87</v>
      </c>
      <c r="B98" s="350" t="s">
        <v>2170</v>
      </c>
      <c r="C98" s="347" t="s">
        <v>1932</v>
      </c>
      <c r="D98" s="347" t="s">
        <v>1622</v>
      </c>
      <c r="E98" s="349">
        <v>28</v>
      </c>
      <c r="F98" s="802"/>
      <c r="G98" s="803">
        <f t="shared" si="1"/>
        <v>0</v>
      </c>
      <c r="H98" s="322" t="s">
        <v>1848</v>
      </c>
      <c r="I98" s="319"/>
      <c r="J98" s="319"/>
      <c r="K98" s="360" t="s">
        <v>2161</v>
      </c>
    </row>
    <row r="99" spans="1:11" x14ac:dyDescent="0.25">
      <c r="A99" s="348">
        <v>88</v>
      </c>
      <c r="B99" s="350" t="s">
        <v>2171</v>
      </c>
      <c r="C99" s="347" t="s">
        <v>1933</v>
      </c>
      <c r="D99" s="347" t="s">
        <v>1622</v>
      </c>
      <c r="E99" s="349">
        <v>6</v>
      </c>
      <c r="F99" s="802"/>
      <c r="G99" s="803">
        <f t="shared" si="1"/>
        <v>0</v>
      </c>
      <c r="H99" s="322" t="s">
        <v>1848</v>
      </c>
      <c r="I99" s="319"/>
      <c r="J99" s="319"/>
      <c r="K99" s="360" t="s">
        <v>2161</v>
      </c>
    </row>
    <row r="100" spans="1:11" x14ac:dyDescent="0.25">
      <c r="A100" s="348">
        <v>89</v>
      </c>
      <c r="B100" s="350" t="s">
        <v>2172</v>
      </c>
      <c r="C100" s="347" t="s">
        <v>1934</v>
      </c>
      <c r="D100" s="347" t="s">
        <v>1622</v>
      </c>
      <c r="E100" s="349">
        <v>2</v>
      </c>
      <c r="F100" s="802"/>
      <c r="G100" s="803">
        <f t="shared" si="1"/>
        <v>0</v>
      </c>
      <c r="H100" s="322" t="s">
        <v>1848</v>
      </c>
      <c r="I100" s="319"/>
      <c r="J100" s="319"/>
      <c r="K100" s="360" t="s">
        <v>2161</v>
      </c>
    </row>
    <row r="101" spans="1:11" x14ac:dyDescent="0.25">
      <c r="A101" s="348">
        <v>90</v>
      </c>
      <c r="B101" s="350" t="s">
        <v>2173</v>
      </c>
      <c r="C101" s="347" t="s">
        <v>1935</v>
      </c>
      <c r="D101" s="347" t="s">
        <v>1622</v>
      </c>
      <c r="E101" s="349">
        <v>2</v>
      </c>
      <c r="F101" s="802"/>
      <c r="G101" s="803">
        <f t="shared" si="1"/>
        <v>0</v>
      </c>
      <c r="H101" s="322" t="s">
        <v>1848</v>
      </c>
      <c r="I101" s="319"/>
      <c r="J101" s="319"/>
      <c r="K101" s="360" t="s">
        <v>2161</v>
      </c>
    </row>
    <row r="102" spans="1:11" x14ac:dyDescent="0.25">
      <c r="A102" s="348">
        <v>91</v>
      </c>
      <c r="B102" s="350" t="s">
        <v>2174</v>
      </c>
      <c r="C102" s="347" t="s">
        <v>1936</v>
      </c>
      <c r="D102" s="347" t="s">
        <v>1622</v>
      </c>
      <c r="E102" s="349">
        <v>68</v>
      </c>
      <c r="F102" s="802"/>
      <c r="G102" s="803">
        <f t="shared" si="1"/>
        <v>0</v>
      </c>
      <c r="H102" s="322" t="s">
        <v>1848</v>
      </c>
      <c r="I102" s="319"/>
      <c r="J102" s="319"/>
      <c r="K102" s="360" t="s">
        <v>2161</v>
      </c>
    </row>
    <row r="103" spans="1:11" x14ac:dyDescent="0.25">
      <c r="A103" s="348">
        <v>92</v>
      </c>
      <c r="B103" s="350" t="s">
        <v>2174</v>
      </c>
      <c r="C103" s="347" t="s">
        <v>1936</v>
      </c>
      <c r="D103" s="347" t="s">
        <v>1622</v>
      </c>
      <c r="E103" s="349">
        <v>2</v>
      </c>
      <c r="F103" s="802"/>
      <c r="G103" s="803">
        <f t="shared" si="1"/>
        <v>0</v>
      </c>
      <c r="H103" s="322" t="s">
        <v>1848</v>
      </c>
      <c r="I103" s="319"/>
      <c r="J103" s="319"/>
      <c r="K103" s="360" t="s">
        <v>2161</v>
      </c>
    </row>
    <row r="104" spans="1:11" x14ac:dyDescent="0.25">
      <c r="A104" s="348">
        <v>93</v>
      </c>
      <c r="B104" s="350" t="s">
        <v>2175</v>
      </c>
      <c r="C104" s="347" t="s">
        <v>1937</v>
      </c>
      <c r="D104" s="347" t="s">
        <v>1622</v>
      </c>
      <c r="E104" s="349">
        <v>11</v>
      </c>
      <c r="F104" s="802"/>
      <c r="G104" s="803">
        <f t="shared" si="1"/>
        <v>0</v>
      </c>
      <c r="H104" s="322" t="s">
        <v>1848</v>
      </c>
      <c r="I104" s="319"/>
      <c r="J104" s="319"/>
      <c r="K104" s="360" t="s">
        <v>2161</v>
      </c>
    </row>
    <row r="105" spans="1:11" x14ac:dyDescent="0.25">
      <c r="A105" s="348">
        <v>94</v>
      </c>
      <c r="B105" s="350" t="s">
        <v>2176</v>
      </c>
      <c r="C105" s="347" t="s">
        <v>1938</v>
      </c>
      <c r="D105" s="347" t="s">
        <v>1622</v>
      </c>
      <c r="E105" s="349">
        <v>1</v>
      </c>
      <c r="F105" s="802"/>
      <c r="G105" s="803">
        <f t="shared" si="1"/>
        <v>0</v>
      </c>
      <c r="H105" s="322" t="s">
        <v>1848</v>
      </c>
      <c r="I105" s="319"/>
      <c r="J105" s="319"/>
      <c r="K105" s="360" t="s">
        <v>2161</v>
      </c>
    </row>
    <row r="106" spans="1:11" x14ac:dyDescent="0.25">
      <c r="A106" s="348">
        <v>95</v>
      </c>
      <c r="B106" s="350" t="s">
        <v>2177</v>
      </c>
      <c r="C106" s="347" t="s">
        <v>1877</v>
      </c>
      <c r="D106" s="347" t="s">
        <v>1622</v>
      </c>
      <c r="E106" s="349">
        <v>22</v>
      </c>
      <c r="F106" s="802"/>
      <c r="G106" s="803">
        <f t="shared" si="1"/>
        <v>0</v>
      </c>
      <c r="H106" s="322"/>
      <c r="I106" s="319"/>
      <c r="J106" s="319"/>
      <c r="K106" s="360" t="s">
        <v>2161</v>
      </c>
    </row>
    <row r="107" spans="1:11" x14ac:dyDescent="0.25">
      <c r="A107" s="348">
        <v>96</v>
      </c>
      <c r="B107" s="350" t="s">
        <v>2178</v>
      </c>
      <c r="C107" s="347" t="s">
        <v>1878</v>
      </c>
      <c r="D107" s="347" t="s">
        <v>1622</v>
      </c>
      <c r="E107" s="349">
        <v>3</v>
      </c>
      <c r="F107" s="802"/>
      <c r="G107" s="803">
        <f t="shared" si="1"/>
        <v>0</v>
      </c>
      <c r="H107" s="322"/>
      <c r="I107" s="319"/>
      <c r="J107" s="319"/>
      <c r="K107" s="360" t="s">
        <v>2161</v>
      </c>
    </row>
    <row r="108" spans="1:11" x14ac:dyDescent="0.25">
      <c r="A108" s="348">
        <v>97</v>
      </c>
      <c r="B108" s="350" t="s">
        <v>2179</v>
      </c>
      <c r="C108" s="347" t="s">
        <v>1879</v>
      </c>
      <c r="D108" s="347" t="s">
        <v>1622</v>
      </c>
      <c r="E108" s="349">
        <v>2</v>
      </c>
      <c r="F108" s="802"/>
      <c r="G108" s="803">
        <f t="shared" si="1"/>
        <v>0</v>
      </c>
      <c r="H108" s="322"/>
      <c r="I108" s="319"/>
      <c r="J108" s="319"/>
      <c r="K108" s="360" t="s">
        <v>2161</v>
      </c>
    </row>
    <row r="109" spans="1:11" x14ac:dyDescent="0.25">
      <c r="A109" s="348">
        <v>98</v>
      </c>
      <c r="B109" s="350" t="s">
        <v>2180</v>
      </c>
      <c r="C109" s="347" t="s">
        <v>1880</v>
      </c>
      <c r="D109" s="347" t="s">
        <v>1622</v>
      </c>
      <c r="E109" s="349">
        <v>2</v>
      </c>
      <c r="F109" s="802"/>
      <c r="G109" s="803">
        <f t="shared" si="1"/>
        <v>0</v>
      </c>
      <c r="H109" s="322"/>
      <c r="I109" s="319"/>
      <c r="J109" s="319"/>
      <c r="K109" s="360" t="s">
        <v>2161</v>
      </c>
    </row>
    <row r="110" spans="1:11" x14ac:dyDescent="0.25">
      <c r="A110" s="348">
        <v>99</v>
      </c>
      <c r="B110" s="350" t="s">
        <v>2181</v>
      </c>
      <c r="C110" s="347" t="s">
        <v>1939</v>
      </c>
      <c r="D110" s="347" t="s">
        <v>1622</v>
      </c>
      <c r="E110" s="349">
        <v>2</v>
      </c>
      <c r="F110" s="802"/>
      <c r="G110" s="803">
        <f t="shared" si="1"/>
        <v>0</v>
      </c>
      <c r="H110" s="322"/>
      <c r="I110" s="319"/>
      <c r="J110" s="319"/>
      <c r="K110" s="360" t="s">
        <v>2161</v>
      </c>
    </row>
    <row r="111" spans="1:11" x14ac:dyDescent="0.25">
      <c r="A111" s="348">
        <v>100</v>
      </c>
      <c r="B111" s="350" t="s">
        <v>2182</v>
      </c>
      <c r="C111" s="347" t="s">
        <v>1940</v>
      </c>
      <c r="D111" s="347" t="s">
        <v>1622</v>
      </c>
      <c r="E111" s="349">
        <v>180</v>
      </c>
      <c r="F111" s="802"/>
      <c r="G111" s="803">
        <f t="shared" si="1"/>
        <v>0</v>
      </c>
      <c r="H111" s="322"/>
      <c r="I111" s="319"/>
      <c r="J111" s="319"/>
      <c r="K111" s="360" t="s">
        <v>2161</v>
      </c>
    </row>
    <row r="112" spans="1:11" x14ac:dyDescent="0.25">
      <c r="A112" s="348">
        <v>101</v>
      </c>
      <c r="B112" s="350" t="s">
        <v>2183</v>
      </c>
      <c r="C112" s="347" t="s">
        <v>1941</v>
      </c>
      <c r="D112" s="347" t="s">
        <v>1622</v>
      </c>
      <c r="E112" s="349">
        <v>10</v>
      </c>
      <c r="F112" s="802"/>
      <c r="G112" s="803">
        <f t="shared" si="1"/>
        <v>0</v>
      </c>
      <c r="H112" s="322"/>
      <c r="I112" s="319"/>
      <c r="J112" s="319"/>
      <c r="K112" s="360" t="s">
        <v>2161</v>
      </c>
    </row>
    <row r="113" spans="1:11" x14ac:dyDescent="0.25">
      <c r="A113" s="348">
        <v>102</v>
      </c>
      <c r="B113" s="350" t="s">
        <v>2184</v>
      </c>
      <c r="C113" s="347" t="s">
        <v>1942</v>
      </c>
      <c r="D113" s="347" t="s">
        <v>1622</v>
      </c>
      <c r="E113" s="349">
        <v>3</v>
      </c>
      <c r="F113" s="802"/>
      <c r="G113" s="803">
        <f t="shared" si="1"/>
        <v>0</v>
      </c>
      <c r="H113" s="322"/>
      <c r="I113" s="319"/>
      <c r="J113" s="319"/>
      <c r="K113" s="360" t="s">
        <v>2161</v>
      </c>
    </row>
    <row r="114" spans="1:11" ht="13.5" customHeight="1" x14ac:dyDescent="0.25">
      <c r="A114" s="348">
        <v>103</v>
      </c>
      <c r="B114" s="350" t="s">
        <v>2185</v>
      </c>
      <c r="C114" s="347" t="s">
        <v>1943</v>
      </c>
      <c r="D114" s="347" t="s">
        <v>1622</v>
      </c>
      <c r="E114" s="349">
        <f>E49+E50+E51+E52+E53+E54+E48</f>
        <v>59</v>
      </c>
      <c r="F114" s="802"/>
      <c r="G114" s="803">
        <f t="shared" si="1"/>
        <v>0</v>
      </c>
      <c r="H114" s="322" t="s">
        <v>1848</v>
      </c>
      <c r="I114" s="319"/>
      <c r="J114" s="319"/>
      <c r="K114" s="360" t="s">
        <v>2161</v>
      </c>
    </row>
    <row r="115" spans="1:11" x14ac:dyDescent="0.25">
      <c r="A115" s="348">
        <v>104</v>
      </c>
      <c r="B115" s="350" t="s">
        <v>2186</v>
      </c>
      <c r="C115" s="347" t="s">
        <v>1944</v>
      </c>
      <c r="D115" s="347" t="s">
        <v>1622</v>
      </c>
      <c r="E115" s="349">
        <f>E60+E61+E62</f>
        <v>89</v>
      </c>
      <c r="F115" s="802"/>
      <c r="G115" s="803">
        <f t="shared" si="1"/>
        <v>0</v>
      </c>
      <c r="H115" s="322" t="s">
        <v>1848</v>
      </c>
      <c r="I115" s="319"/>
      <c r="J115" s="319"/>
      <c r="K115" s="360" t="s">
        <v>2161</v>
      </c>
    </row>
    <row r="116" spans="1:11" x14ac:dyDescent="0.25">
      <c r="A116" s="348">
        <v>105</v>
      </c>
      <c r="B116" s="350" t="s">
        <v>2187</v>
      </c>
      <c r="C116" s="347" t="s">
        <v>1945</v>
      </c>
      <c r="D116" s="347" t="s">
        <v>232</v>
      </c>
      <c r="E116" s="349">
        <v>52</v>
      </c>
      <c r="F116" s="802"/>
      <c r="G116" s="803">
        <f t="shared" si="1"/>
        <v>0</v>
      </c>
      <c r="H116" s="322"/>
      <c r="I116" s="319"/>
      <c r="J116" s="319"/>
      <c r="K116" s="360" t="s">
        <v>2161</v>
      </c>
    </row>
    <row r="117" spans="1:11" x14ac:dyDescent="0.25">
      <c r="A117" s="348">
        <v>106</v>
      </c>
      <c r="B117" s="350" t="s">
        <v>2188</v>
      </c>
      <c r="C117" s="347" t="s">
        <v>1946</v>
      </c>
      <c r="D117" s="347" t="s">
        <v>1622</v>
      </c>
      <c r="E117" s="349">
        <f>E63+E64</f>
        <v>58</v>
      </c>
      <c r="F117" s="802"/>
      <c r="G117" s="803">
        <f t="shared" si="1"/>
        <v>0</v>
      </c>
      <c r="H117" s="322" t="s">
        <v>1848</v>
      </c>
      <c r="I117" s="319"/>
      <c r="J117" s="319"/>
      <c r="K117" s="360" t="s">
        <v>2161</v>
      </c>
    </row>
    <row r="118" spans="1:11" x14ac:dyDescent="0.25">
      <c r="A118" s="348">
        <v>107</v>
      </c>
      <c r="B118" s="350" t="s">
        <v>2189</v>
      </c>
      <c r="C118" s="347" t="s">
        <v>1947</v>
      </c>
      <c r="D118" s="347" t="s">
        <v>232</v>
      </c>
      <c r="E118" s="349">
        <v>200</v>
      </c>
      <c r="F118" s="802"/>
      <c r="G118" s="803">
        <f t="shared" si="1"/>
        <v>0</v>
      </c>
      <c r="H118" s="322"/>
      <c r="I118" s="319"/>
      <c r="J118" s="319"/>
      <c r="K118" s="360" t="s">
        <v>2161</v>
      </c>
    </row>
    <row r="119" spans="1:11" x14ac:dyDescent="0.25">
      <c r="A119" s="348">
        <v>108</v>
      </c>
      <c r="B119" s="350" t="s">
        <v>2190</v>
      </c>
      <c r="C119" s="347" t="s">
        <v>1948</v>
      </c>
      <c r="D119" s="347" t="s">
        <v>232</v>
      </c>
      <c r="E119" s="349">
        <v>26</v>
      </c>
      <c r="F119" s="802"/>
      <c r="G119" s="803">
        <f t="shared" si="1"/>
        <v>0</v>
      </c>
      <c r="H119" s="322"/>
      <c r="I119" s="319"/>
      <c r="J119" s="319"/>
      <c r="K119" s="360" t="s">
        <v>2161</v>
      </c>
    </row>
    <row r="120" spans="1:11" x14ac:dyDescent="0.25">
      <c r="A120" s="348">
        <v>109</v>
      </c>
      <c r="B120" s="350" t="s">
        <v>2191</v>
      </c>
      <c r="C120" s="347" t="s">
        <v>1949</v>
      </c>
      <c r="D120" s="347" t="s">
        <v>1622</v>
      </c>
      <c r="E120" s="349">
        <v>4</v>
      </c>
      <c r="F120" s="802"/>
      <c r="G120" s="803">
        <f t="shared" si="1"/>
        <v>0</v>
      </c>
      <c r="H120" s="322"/>
      <c r="I120" s="319"/>
      <c r="J120" s="319"/>
      <c r="K120" s="360" t="s">
        <v>2161</v>
      </c>
    </row>
    <row r="121" spans="1:11" x14ac:dyDescent="0.25">
      <c r="A121" s="348">
        <v>110</v>
      </c>
      <c r="B121" s="350" t="s">
        <v>2192</v>
      </c>
      <c r="C121" s="347" t="s">
        <v>1911</v>
      </c>
      <c r="D121" s="347" t="s">
        <v>232</v>
      </c>
      <c r="E121" s="349">
        <v>10</v>
      </c>
      <c r="F121" s="802"/>
      <c r="G121" s="803">
        <f t="shared" si="1"/>
        <v>0</v>
      </c>
      <c r="H121" s="322"/>
      <c r="I121" s="319"/>
      <c r="J121" s="319"/>
      <c r="K121" s="360" t="s">
        <v>2193</v>
      </c>
    </row>
    <row r="122" spans="1:11" x14ac:dyDescent="0.25">
      <c r="A122" s="348">
        <v>111</v>
      </c>
      <c r="B122" s="350" t="s">
        <v>2194</v>
      </c>
      <c r="C122" s="347" t="s">
        <v>1912</v>
      </c>
      <c r="D122" s="347" t="s">
        <v>232</v>
      </c>
      <c r="E122" s="349">
        <v>25</v>
      </c>
      <c r="F122" s="802"/>
      <c r="G122" s="803">
        <f t="shared" si="1"/>
        <v>0</v>
      </c>
      <c r="H122" s="322"/>
      <c r="I122" s="319"/>
      <c r="J122" s="319"/>
      <c r="K122" s="360" t="s">
        <v>2193</v>
      </c>
    </row>
    <row r="123" spans="1:11" x14ac:dyDescent="0.25">
      <c r="A123" s="348">
        <v>112</v>
      </c>
      <c r="B123" s="350" t="s">
        <v>2195</v>
      </c>
      <c r="C123" s="347" t="s">
        <v>1950</v>
      </c>
      <c r="D123" s="347" t="s">
        <v>1622</v>
      </c>
      <c r="E123" s="349">
        <v>10</v>
      </c>
      <c r="F123" s="802"/>
      <c r="G123" s="803">
        <f t="shared" si="1"/>
        <v>0</v>
      </c>
      <c r="H123" s="322"/>
      <c r="I123" s="319"/>
      <c r="J123" s="319"/>
      <c r="K123" s="360" t="s">
        <v>2193</v>
      </c>
    </row>
    <row r="124" spans="1:11" x14ac:dyDescent="0.25">
      <c r="A124" s="348">
        <v>113</v>
      </c>
      <c r="B124" s="350" t="s">
        <v>2196</v>
      </c>
      <c r="C124" s="347" t="s">
        <v>1951</v>
      </c>
      <c r="D124" s="347" t="s">
        <v>232</v>
      </c>
      <c r="E124" s="349">
        <v>35</v>
      </c>
      <c r="F124" s="802"/>
      <c r="G124" s="803">
        <f t="shared" si="1"/>
        <v>0</v>
      </c>
      <c r="H124" s="322"/>
      <c r="I124" s="319"/>
      <c r="J124" s="319"/>
      <c r="K124" s="360" t="s">
        <v>2193</v>
      </c>
    </row>
    <row r="125" spans="1:11" x14ac:dyDescent="0.25">
      <c r="A125" s="348">
        <v>114</v>
      </c>
      <c r="B125" s="350" t="s">
        <v>2197</v>
      </c>
      <c r="C125" s="347" t="s">
        <v>1952</v>
      </c>
      <c r="D125" s="347" t="s">
        <v>232</v>
      </c>
      <c r="E125" s="349">
        <v>35</v>
      </c>
      <c r="F125" s="802"/>
      <c r="G125" s="803">
        <f t="shared" si="1"/>
        <v>0</v>
      </c>
      <c r="H125" s="322" t="s">
        <v>1848</v>
      </c>
      <c r="I125" s="319" t="s">
        <v>1842</v>
      </c>
      <c r="J125" s="319"/>
      <c r="K125" s="360" t="s">
        <v>2193</v>
      </c>
    </row>
    <row r="126" spans="1:11" x14ac:dyDescent="0.25">
      <c r="A126" s="348">
        <v>115</v>
      </c>
      <c r="B126" s="350" t="s">
        <v>2198</v>
      </c>
      <c r="C126" s="347" t="s">
        <v>1953</v>
      </c>
      <c r="D126" s="347" t="s">
        <v>254</v>
      </c>
      <c r="E126" s="349">
        <v>12.25</v>
      </c>
      <c r="F126" s="802"/>
      <c r="G126" s="803">
        <f t="shared" si="1"/>
        <v>0</v>
      </c>
      <c r="H126" s="322"/>
      <c r="I126" s="319"/>
      <c r="J126" s="319"/>
      <c r="K126" s="360" t="s">
        <v>2193</v>
      </c>
    </row>
    <row r="127" spans="1:11" x14ac:dyDescent="0.25">
      <c r="A127" s="348">
        <v>116</v>
      </c>
      <c r="B127" s="350"/>
      <c r="C127" s="347" t="s">
        <v>1954</v>
      </c>
      <c r="D127" s="347" t="s">
        <v>232</v>
      </c>
      <c r="E127" s="349">
        <v>15</v>
      </c>
      <c r="F127" s="802"/>
      <c r="G127" s="803">
        <f t="shared" si="1"/>
        <v>0</v>
      </c>
      <c r="H127" s="322"/>
      <c r="I127" s="319"/>
      <c r="J127" s="319"/>
      <c r="K127" s="318" t="s">
        <v>1443</v>
      </c>
    </row>
    <row r="128" spans="1:11" x14ac:dyDescent="0.25">
      <c r="A128" s="348">
        <v>117</v>
      </c>
      <c r="B128" s="350"/>
      <c r="C128" s="347" t="s">
        <v>1955</v>
      </c>
      <c r="D128" s="347" t="s">
        <v>254</v>
      </c>
      <c r="E128" s="349">
        <v>15</v>
      </c>
      <c r="F128" s="802"/>
      <c r="G128" s="803">
        <f t="shared" si="1"/>
        <v>0</v>
      </c>
      <c r="H128" s="322"/>
      <c r="I128" s="319"/>
      <c r="J128" s="319"/>
      <c r="K128" s="318" t="s">
        <v>1443</v>
      </c>
    </row>
    <row r="129" spans="1:14" ht="15.75" thickBot="1" x14ac:dyDescent="0.3">
      <c r="A129" s="361">
        <v>118</v>
      </c>
      <c r="B129" s="362"/>
      <c r="C129" s="363" t="s">
        <v>1956</v>
      </c>
      <c r="D129" s="363" t="s">
        <v>1622</v>
      </c>
      <c r="E129" s="364">
        <v>10</v>
      </c>
      <c r="F129" s="804"/>
      <c r="G129" s="805">
        <f t="shared" si="1"/>
        <v>0</v>
      </c>
      <c r="H129" s="326" t="s">
        <v>1848</v>
      </c>
      <c r="I129" s="323" t="s">
        <v>1842</v>
      </c>
      <c r="J129" s="323"/>
      <c r="K129" s="327" t="s">
        <v>1443</v>
      </c>
    </row>
    <row r="130" spans="1:14" s="336" customFormat="1" x14ac:dyDescent="0.25">
      <c r="A130" s="328"/>
      <c r="B130" s="365"/>
      <c r="C130" s="330" t="s">
        <v>1957</v>
      </c>
      <c r="D130" s="330"/>
      <c r="E130" s="331"/>
      <c r="F130" s="331"/>
      <c r="G130" s="332">
        <f>SUM(G86:G129)</f>
        <v>0</v>
      </c>
      <c r="H130" s="333"/>
      <c r="I130" s="334"/>
      <c r="J130" s="334"/>
      <c r="K130" s="366"/>
    </row>
    <row r="131" spans="1:14" s="313" customFormat="1" ht="20.100000000000001" customHeight="1" x14ac:dyDescent="0.25">
      <c r="A131" s="1091"/>
      <c r="B131" s="1092"/>
      <c r="C131" s="1093"/>
      <c r="D131" s="367"/>
      <c r="E131" s="368"/>
      <c r="F131" s="368"/>
      <c r="G131" s="369"/>
      <c r="H131" s="370"/>
      <c r="I131" s="359"/>
      <c r="J131" s="359"/>
      <c r="K131" s="371"/>
    </row>
    <row r="132" spans="1:14" x14ac:dyDescent="0.25">
      <c r="A132" s="341"/>
      <c r="B132" s="341"/>
      <c r="C132" s="341"/>
      <c r="D132" s="341"/>
      <c r="E132" s="372"/>
      <c r="F132" s="372"/>
      <c r="G132" s="373"/>
      <c r="H132" s="374"/>
      <c r="I132" s="341"/>
      <c r="J132" s="341"/>
      <c r="K132" s="335"/>
    </row>
    <row r="133" spans="1:14" ht="16.5" thickBot="1" x14ac:dyDescent="0.3">
      <c r="A133" s="1094" t="s">
        <v>1958</v>
      </c>
      <c r="B133" s="1094"/>
      <c r="C133" s="1094"/>
      <c r="D133" s="1094"/>
      <c r="E133" s="1094"/>
      <c r="F133" s="1094"/>
      <c r="G133" s="1094"/>
      <c r="H133" s="375"/>
      <c r="I133" s="376"/>
      <c r="J133" s="376"/>
      <c r="K133" s="377"/>
    </row>
    <row r="134" spans="1:14" x14ac:dyDescent="0.25">
      <c r="A134" s="378"/>
      <c r="B134" s="378"/>
      <c r="C134" s="378"/>
      <c r="D134" s="378"/>
      <c r="E134" s="379"/>
      <c r="F134" s="379"/>
      <c r="G134" s="380"/>
      <c r="H134" s="374"/>
      <c r="I134" s="341"/>
      <c r="J134" s="341"/>
      <c r="K134" s="335"/>
    </row>
    <row r="135" spans="1:14" ht="15.75" thickBot="1" x14ac:dyDescent="0.3">
      <c r="A135" s="1085" t="s">
        <v>1959</v>
      </c>
      <c r="B135" s="1085"/>
      <c r="C135" s="1085"/>
      <c r="D135" s="1085"/>
      <c r="E135" s="1085"/>
      <c r="F135" s="1085"/>
      <c r="G135" s="1085"/>
      <c r="H135" s="375"/>
      <c r="I135" s="376"/>
      <c r="J135" s="376"/>
      <c r="K135" s="377"/>
    </row>
    <row r="136" spans="1:14" x14ac:dyDescent="0.25">
      <c r="A136" s="381"/>
      <c r="B136" s="381"/>
      <c r="C136" s="381" t="s">
        <v>1960</v>
      </c>
      <c r="D136" s="382" t="s">
        <v>1622</v>
      </c>
      <c r="E136" s="382">
        <v>1</v>
      </c>
      <c r="F136" s="1095"/>
      <c r="G136" s="1096"/>
      <c r="K136" s="339"/>
      <c r="M136" s="342"/>
      <c r="N136" s="342"/>
    </row>
    <row r="137" spans="1:14" x14ac:dyDescent="0.25">
      <c r="A137" s="381"/>
      <c r="B137" s="381"/>
      <c r="C137" s="381" t="s">
        <v>1961</v>
      </c>
      <c r="D137" s="382" t="s">
        <v>1622</v>
      </c>
      <c r="E137" s="382">
        <v>1</v>
      </c>
      <c r="F137" s="1096"/>
      <c r="G137" s="1096"/>
      <c r="K137" s="339"/>
      <c r="M137" s="342"/>
      <c r="N137" s="342"/>
    </row>
    <row r="138" spans="1:14" x14ac:dyDescent="0.25">
      <c r="A138" s="381"/>
      <c r="B138" s="381"/>
      <c r="C138" s="381" t="s">
        <v>1962</v>
      </c>
      <c r="D138" s="382" t="s">
        <v>1622</v>
      </c>
      <c r="E138" s="382">
        <v>1</v>
      </c>
      <c r="F138" s="1096"/>
      <c r="G138" s="1096"/>
      <c r="K138" s="339"/>
      <c r="M138" s="342"/>
      <c r="N138" s="342"/>
    </row>
    <row r="139" spans="1:14" x14ac:dyDescent="0.25">
      <c r="A139" s="381"/>
      <c r="B139" s="381"/>
      <c r="C139" s="381" t="s">
        <v>1963</v>
      </c>
      <c r="D139" s="382" t="s">
        <v>1622</v>
      </c>
      <c r="E139" s="382">
        <v>4</v>
      </c>
      <c r="F139" s="1096"/>
      <c r="G139" s="1096"/>
      <c r="K139" s="339"/>
      <c r="M139" s="342"/>
      <c r="N139" s="342"/>
    </row>
    <row r="140" spans="1:14" x14ac:dyDescent="0.25">
      <c r="A140" s="381"/>
      <c r="B140" s="381"/>
      <c r="C140" s="381" t="s">
        <v>1964</v>
      </c>
      <c r="D140" s="382" t="s">
        <v>1622</v>
      </c>
      <c r="E140" s="382">
        <v>4</v>
      </c>
      <c r="F140" s="1096"/>
      <c r="G140" s="1096"/>
      <c r="K140" s="339"/>
      <c r="M140" s="342"/>
      <c r="N140" s="342"/>
    </row>
    <row r="141" spans="1:14" x14ac:dyDescent="0.25">
      <c r="A141" s="381"/>
      <c r="B141" s="381"/>
      <c r="C141" s="381" t="s">
        <v>1965</v>
      </c>
      <c r="D141" s="382" t="s">
        <v>1622</v>
      </c>
      <c r="E141" s="382">
        <v>12</v>
      </c>
      <c r="F141" s="1096"/>
      <c r="G141" s="1096"/>
      <c r="K141" s="339"/>
    </row>
    <row r="142" spans="1:14" x14ac:dyDescent="0.25">
      <c r="A142" s="381"/>
      <c r="B142" s="381"/>
      <c r="C142" s="381" t="s">
        <v>1966</v>
      </c>
      <c r="D142" s="382" t="s">
        <v>1622</v>
      </c>
      <c r="E142" s="382">
        <v>2</v>
      </c>
      <c r="F142" s="1096"/>
      <c r="G142" s="1096"/>
      <c r="K142" s="339"/>
    </row>
    <row r="143" spans="1:14" x14ac:dyDescent="0.25">
      <c r="A143" s="381"/>
      <c r="B143" s="381"/>
      <c r="C143" s="381" t="s">
        <v>1967</v>
      </c>
      <c r="D143" s="382" t="s">
        <v>1622</v>
      </c>
      <c r="E143" s="382">
        <v>14</v>
      </c>
      <c r="F143" s="1096"/>
      <c r="G143" s="1096"/>
      <c r="K143" s="339"/>
    </row>
    <row r="144" spans="1:14" x14ac:dyDescent="0.25">
      <c r="A144" s="381"/>
      <c r="B144" s="381"/>
      <c r="C144" s="381" t="s">
        <v>1968</v>
      </c>
      <c r="D144" s="382" t="s">
        <v>1622</v>
      </c>
      <c r="E144" s="382">
        <v>3</v>
      </c>
      <c r="F144" s="1096"/>
      <c r="G144" s="1096"/>
      <c r="K144" s="339"/>
    </row>
    <row r="145" spans="1:11" x14ac:dyDescent="0.25">
      <c r="A145" s="381"/>
      <c r="B145" s="381"/>
      <c r="C145" s="381" t="s">
        <v>1969</v>
      </c>
      <c r="D145" s="382" t="s">
        <v>1622</v>
      </c>
      <c r="E145" s="382">
        <v>21</v>
      </c>
      <c r="F145" s="1096"/>
      <c r="G145" s="1096"/>
      <c r="K145" s="339"/>
    </row>
    <row r="146" spans="1:11" x14ac:dyDescent="0.25">
      <c r="A146" s="381"/>
      <c r="B146" s="381"/>
      <c r="C146" s="381" t="s">
        <v>1970</v>
      </c>
      <c r="D146" s="382" t="s">
        <v>1622</v>
      </c>
      <c r="E146" s="382">
        <v>1</v>
      </c>
      <c r="F146" s="1096"/>
      <c r="G146" s="1096"/>
      <c r="K146" s="339"/>
    </row>
    <row r="147" spans="1:11" x14ac:dyDescent="0.25">
      <c r="A147" s="381"/>
      <c r="B147" s="381"/>
      <c r="C147" s="381" t="s">
        <v>1971</v>
      </c>
      <c r="D147" s="382" t="s">
        <v>1622</v>
      </c>
      <c r="E147" s="382">
        <v>3</v>
      </c>
      <c r="F147" s="1096"/>
      <c r="G147" s="1096"/>
      <c r="K147" s="339"/>
    </row>
    <row r="148" spans="1:11" x14ac:dyDescent="0.25">
      <c r="A148" s="381"/>
      <c r="B148" s="381"/>
      <c r="C148" s="381" t="s">
        <v>1972</v>
      </c>
      <c r="D148" s="382" t="s">
        <v>1622</v>
      </c>
      <c r="E148" s="382">
        <v>2</v>
      </c>
      <c r="F148" s="1096"/>
      <c r="G148" s="1096"/>
      <c r="K148" s="339"/>
    </row>
    <row r="149" spans="1:11" x14ac:dyDescent="0.25">
      <c r="A149" s="381"/>
      <c r="B149" s="381"/>
      <c r="C149" s="381" t="s">
        <v>1973</v>
      </c>
      <c r="D149" s="382" t="s">
        <v>1622</v>
      </c>
      <c r="E149" s="382">
        <v>1</v>
      </c>
      <c r="F149" s="1096"/>
      <c r="G149" s="1096"/>
      <c r="K149" s="339"/>
    </row>
    <row r="150" spans="1:11" x14ac:dyDescent="0.25">
      <c r="A150" s="378"/>
      <c r="B150" s="378"/>
      <c r="C150" s="378"/>
      <c r="D150" s="378"/>
      <c r="E150" s="384"/>
      <c r="F150" s="385"/>
      <c r="G150" s="378"/>
      <c r="K150" s="339"/>
    </row>
    <row r="151" spans="1:11" x14ac:dyDescent="0.25">
      <c r="A151" s="1097" t="s">
        <v>1974</v>
      </c>
      <c r="B151" s="1097"/>
      <c r="C151" s="1097"/>
      <c r="D151" s="1097"/>
      <c r="E151" s="1097"/>
      <c r="F151" s="1097"/>
      <c r="G151" s="1097"/>
      <c r="K151" s="339"/>
    </row>
    <row r="152" spans="1:11" x14ac:dyDescent="0.25">
      <c r="A152" s="385"/>
      <c r="B152" s="385"/>
      <c r="C152" s="385" t="s">
        <v>1975</v>
      </c>
      <c r="D152" s="385" t="s">
        <v>1622</v>
      </c>
      <c r="E152" s="385">
        <v>1</v>
      </c>
      <c r="F152" s="792"/>
      <c r="G152" s="793">
        <f>E152*F152</f>
        <v>0</v>
      </c>
      <c r="K152" s="339" t="s">
        <v>1443</v>
      </c>
    </row>
    <row r="153" spans="1:11" x14ac:dyDescent="0.25">
      <c r="A153" s="385"/>
      <c r="B153" s="385"/>
      <c r="C153" s="385" t="s">
        <v>1976</v>
      </c>
      <c r="D153" s="385" t="s">
        <v>1622</v>
      </c>
      <c r="E153" s="385">
        <v>2</v>
      </c>
      <c r="F153" s="792"/>
      <c r="G153" s="793">
        <f t="shared" ref="G153:G160" si="2">E153*F153</f>
        <v>0</v>
      </c>
      <c r="K153" s="339" t="s">
        <v>1443</v>
      </c>
    </row>
    <row r="154" spans="1:11" x14ac:dyDescent="0.25">
      <c r="A154" s="385"/>
      <c r="B154" s="385"/>
      <c r="C154" s="385" t="s">
        <v>1977</v>
      </c>
      <c r="D154" s="385" t="s">
        <v>1622</v>
      </c>
      <c r="E154" s="385">
        <v>1</v>
      </c>
      <c r="F154" s="792"/>
      <c r="G154" s="793">
        <f t="shared" si="2"/>
        <v>0</v>
      </c>
      <c r="K154" s="339" t="s">
        <v>1443</v>
      </c>
    </row>
    <row r="155" spans="1:11" x14ac:dyDescent="0.25">
      <c r="A155" s="385"/>
      <c r="B155" s="385"/>
      <c r="C155" s="385" t="s">
        <v>1978</v>
      </c>
      <c r="D155" s="385" t="s">
        <v>1622</v>
      </c>
      <c r="E155" s="385">
        <v>1</v>
      </c>
      <c r="F155" s="792"/>
      <c r="G155" s="793">
        <f t="shared" si="2"/>
        <v>0</v>
      </c>
      <c r="K155" s="339" t="s">
        <v>1443</v>
      </c>
    </row>
    <row r="156" spans="1:11" x14ac:dyDescent="0.25">
      <c r="A156" s="385"/>
      <c r="B156" s="385"/>
      <c r="C156" s="385" t="s">
        <v>1979</v>
      </c>
      <c r="D156" s="385" t="s">
        <v>1622</v>
      </c>
      <c r="E156" s="385">
        <v>12</v>
      </c>
      <c r="F156" s="792"/>
      <c r="G156" s="793">
        <f t="shared" si="2"/>
        <v>0</v>
      </c>
      <c r="K156" s="339" t="s">
        <v>1443</v>
      </c>
    </row>
    <row r="157" spans="1:11" x14ac:dyDescent="0.25">
      <c r="A157" s="385"/>
      <c r="B157" s="385"/>
      <c r="C157" s="385" t="s">
        <v>1980</v>
      </c>
      <c r="D157" s="385" t="s">
        <v>1622</v>
      </c>
      <c r="E157" s="385">
        <v>1</v>
      </c>
      <c r="F157" s="792"/>
      <c r="G157" s="793">
        <f t="shared" si="2"/>
        <v>0</v>
      </c>
      <c r="K157" s="339" t="s">
        <v>1443</v>
      </c>
    </row>
    <row r="158" spans="1:11" x14ac:dyDescent="0.25">
      <c r="A158" s="385"/>
      <c r="B158" s="385"/>
      <c r="C158" s="385" t="s">
        <v>1981</v>
      </c>
      <c r="D158" s="385" t="s">
        <v>1622</v>
      </c>
      <c r="E158" s="385">
        <v>1</v>
      </c>
      <c r="F158" s="792"/>
      <c r="G158" s="793">
        <f t="shared" si="2"/>
        <v>0</v>
      </c>
      <c r="K158" s="339" t="s">
        <v>1443</v>
      </c>
    </row>
    <row r="159" spans="1:11" x14ac:dyDescent="0.25">
      <c r="A159" s="385"/>
      <c r="B159" s="385"/>
      <c r="C159" s="385" t="s">
        <v>1982</v>
      </c>
      <c r="D159" s="385" t="s">
        <v>1622</v>
      </c>
      <c r="E159" s="385">
        <v>1</v>
      </c>
      <c r="F159" s="792"/>
      <c r="G159" s="793">
        <f t="shared" si="2"/>
        <v>0</v>
      </c>
      <c r="K159" s="339" t="s">
        <v>1443</v>
      </c>
    </row>
    <row r="160" spans="1:11" ht="15.75" thickBot="1" x14ac:dyDescent="0.3">
      <c r="A160" s="386"/>
      <c r="B160" s="386"/>
      <c r="C160" s="386" t="s">
        <v>1983</v>
      </c>
      <c r="D160" s="386" t="s">
        <v>1622</v>
      </c>
      <c r="E160" s="386">
        <v>1</v>
      </c>
      <c r="F160" s="800"/>
      <c r="G160" s="801">
        <f t="shared" si="2"/>
        <v>0</v>
      </c>
      <c r="H160" s="387"/>
      <c r="I160" s="388"/>
      <c r="J160" s="388"/>
      <c r="K160" s="389" t="s">
        <v>1443</v>
      </c>
    </row>
    <row r="161" spans="1:11" x14ac:dyDescent="0.25">
      <c r="A161" s="1097" t="s">
        <v>1984</v>
      </c>
      <c r="B161" s="1097"/>
      <c r="C161" s="1090"/>
      <c r="D161" s="1090"/>
      <c r="E161" s="1090"/>
      <c r="F161" s="1090"/>
      <c r="G161" s="390">
        <f>SUM(G152:G160)</f>
        <v>0</v>
      </c>
      <c r="K161" s="339"/>
    </row>
    <row r="162" spans="1:11" x14ac:dyDescent="0.25">
      <c r="A162" s="378"/>
      <c r="B162" s="378"/>
      <c r="C162" s="378"/>
      <c r="D162" s="341"/>
      <c r="E162" s="378"/>
      <c r="F162" s="378"/>
      <c r="G162" s="378"/>
      <c r="K162" s="339"/>
    </row>
    <row r="163" spans="1:11" x14ac:dyDescent="0.25">
      <c r="A163" s="1097" t="s">
        <v>1985</v>
      </c>
      <c r="B163" s="1097"/>
      <c r="C163" s="1097"/>
      <c r="D163" s="1097"/>
      <c r="E163" s="1097"/>
      <c r="F163" s="1097"/>
      <c r="G163" s="385"/>
      <c r="K163" s="339"/>
    </row>
    <row r="164" spans="1:11" x14ac:dyDescent="0.25">
      <c r="A164" s="385"/>
      <c r="B164" s="385"/>
      <c r="C164" s="391" t="s">
        <v>1986</v>
      </c>
      <c r="D164" s="385" t="s">
        <v>1622</v>
      </c>
      <c r="E164" s="385">
        <v>1</v>
      </c>
      <c r="F164" s="792"/>
      <c r="G164" s="793">
        <f>E164*F164</f>
        <v>0</v>
      </c>
      <c r="K164" s="339" t="s">
        <v>1443</v>
      </c>
    </row>
    <row r="165" spans="1:11" x14ac:dyDescent="0.25">
      <c r="A165" s="381"/>
      <c r="B165" s="381"/>
      <c r="C165" s="392" t="s">
        <v>1987</v>
      </c>
      <c r="D165" s="381" t="s">
        <v>1622</v>
      </c>
      <c r="E165" s="381">
        <v>1</v>
      </c>
      <c r="F165" s="794"/>
      <c r="G165" s="795">
        <f t="shared" ref="G165:G176" si="3">E165*F165</f>
        <v>0</v>
      </c>
      <c r="K165" s="339" t="s">
        <v>1443</v>
      </c>
    </row>
    <row r="166" spans="1:11" x14ac:dyDescent="0.25">
      <c r="A166" s="381"/>
      <c r="B166" s="381"/>
      <c r="C166" s="392" t="s">
        <v>1988</v>
      </c>
      <c r="D166" s="381" t="s">
        <v>1622</v>
      </c>
      <c r="E166" s="381">
        <v>1</v>
      </c>
      <c r="F166" s="794"/>
      <c r="G166" s="795">
        <f t="shared" si="3"/>
        <v>0</v>
      </c>
      <c r="K166" s="339" t="s">
        <v>1443</v>
      </c>
    </row>
    <row r="167" spans="1:11" x14ac:dyDescent="0.25">
      <c r="A167" s="381"/>
      <c r="B167" s="381"/>
      <c r="C167" s="392" t="s">
        <v>1989</v>
      </c>
      <c r="D167" s="381" t="s">
        <v>1622</v>
      </c>
      <c r="E167" s="381">
        <v>9</v>
      </c>
      <c r="F167" s="794"/>
      <c r="G167" s="795">
        <f t="shared" si="3"/>
        <v>0</v>
      </c>
      <c r="K167" s="339" t="s">
        <v>1443</v>
      </c>
    </row>
    <row r="168" spans="1:11" x14ac:dyDescent="0.25">
      <c r="A168" s="381"/>
      <c r="B168" s="381"/>
      <c r="C168" s="392" t="s">
        <v>1990</v>
      </c>
      <c r="D168" s="381" t="s">
        <v>1622</v>
      </c>
      <c r="E168" s="381">
        <v>3</v>
      </c>
      <c r="F168" s="794"/>
      <c r="G168" s="795">
        <f t="shared" si="3"/>
        <v>0</v>
      </c>
      <c r="K168" s="339" t="s">
        <v>1443</v>
      </c>
    </row>
    <row r="169" spans="1:11" ht="32.25" customHeight="1" x14ac:dyDescent="0.25">
      <c r="A169" s="381"/>
      <c r="B169" s="381"/>
      <c r="C169" s="392" t="s">
        <v>1991</v>
      </c>
      <c r="D169" s="393" t="s">
        <v>1622</v>
      </c>
      <c r="E169" s="393">
        <v>1</v>
      </c>
      <c r="F169" s="796"/>
      <c r="G169" s="797">
        <f t="shared" si="3"/>
        <v>0</v>
      </c>
      <c r="K169" s="394" t="s">
        <v>1443</v>
      </c>
    </row>
    <row r="170" spans="1:11" x14ac:dyDescent="0.25">
      <c r="A170" s="381"/>
      <c r="B170" s="381"/>
      <c r="C170" s="392" t="s">
        <v>1992</v>
      </c>
      <c r="D170" s="381" t="s">
        <v>1622</v>
      </c>
      <c r="E170" s="381">
        <v>4</v>
      </c>
      <c r="F170" s="794"/>
      <c r="G170" s="795">
        <f t="shared" si="3"/>
        <v>0</v>
      </c>
      <c r="K170" s="339" t="s">
        <v>1443</v>
      </c>
    </row>
    <row r="171" spans="1:11" x14ac:dyDescent="0.25">
      <c r="A171" s="381"/>
      <c r="B171" s="381"/>
      <c r="C171" s="392" t="s">
        <v>1993</v>
      </c>
      <c r="D171" s="381" t="s">
        <v>1622</v>
      </c>
      <c r="E171" s="381">
        <v>10</v>
      </c>
      <c r="F171" s="794"/>
      <c r="G171" s="795">
        <f t="shared" si="3"/>
        <v>0</v>
      </c>
      <c r="K171" s="339" t="s">
        <v>1443</v>
      </c>
    </row>
    <row r="172" spans="1:11" x14ac:dyDescent="0.25">
      <c r="A172" s="381"/>
      <c r="B172" s="381"/>
      <c r="C172" s="392" t="s">
        <v>1979</v>
      </c>
      <c r="D172" s="381" t="s">
        <v>1622</v>
      </c>
      <c r="E172" s="381">
        <v>5</v>
      </c>
      <c r="F172" s="794"/>
      <c r="G172" s="795">
        <f t="shared" si="3"/>
        <v>0</v>
      </c>
      <c r="K172" s="339" t="s">
        <v>1443</v>
      </c>
    </row>
    <row r="173" spans="1:11" x14ac:dyDescent="0.25">
      <c r="A173" s="381"/>
      <c r="B173" s="381"/>
      <c r="C173" s="392" t="s">
        <v>1980</v>
      </c>
      <c r="D173" s="381" t="s">
        <v>1622</v>
      </c>
      <c r="E173" s="381">
        <v>1</v>
      </c>
      <c r="F173" s="794"/>
      <c r="G173" s="795">
        <f t="shared" si="3"/>
        <v>0</v>
      </c>
      <c r="K173" s="339" t="s">
        <v>1443</v>
      </c>
    </row>
    <row r="174" spans="1:11" x14ac:dyDescent="0.25">
      <c r="A174" s="381"/>
      <c r="B174" s="381"/>
      <c r="C174" s="392" t="s">
        <v>1981</v>
      </c>
      <c r="D174" s="381" t="s">
        <v>1622</v>
      </c>
      <c r="E174" s="381">
        <v>1</v>
      </c>
      <c r="F174" s="794"/>
      <c r="G174" s="795">
        <f t="shared" si="3"/>
        <v>0</v>
      </c>
      <c r="K174" s="339" t="s">
        <v>1443</v>
      </c>
    </row>
    <row r="175" spans="1:11" x14ac:dyDescent="0.25">
      <c r="A175" s="381"/>
      <c r="B175" s="381"/>
      <c r="C175" s="392" t="s">
        <v>1982</v>
      </c>
      <c r="D175" s="381" t="s">
        <v>1622</v>
      </c>
      <c r="E175" s="381">
        <v>1</v>
      </c>
      <c r="F175" s="794"/>
      <c r="G175" s="795">
        <f t="shared" si="3"/>
        <v>0</v>
      </c>
      <c r="K175" s="339" t="s">
        <v>1443</v>
      </c>
    </row>
    <row r="176" spans="1:11" ht="15.75" thickBot="1" x14ac:dyDescent="0.3">
      <c r="A176" s="395"/>
      <c r="B176" s="395"/>
      <c r="C176" s="396" t="s">
        <v>1983</v>
      </c>
      <c r="D176" s="395" t="s">
        <v>1622</v>
      </c>
      <c r="E176" s="395">
        <v>1</v>
      </c>
      <c r="F176" s="798"/>
      <c r="G176" s="799">
        <f t="shared" si="3"/>
        <v>0</v>
      </c>
      <c r="H176" s="387"/>
      <c r="I176" s="388"/>
      <c r="J176" s="388"/>
      <c r="K176" s="389" t="s">
        <v>1443</v>
      </c>
    </row>
    <row r="177" spans="1:11" x14ac:dyDescent="0.25">
      <c r="A177" s="1097" t="s">
        <v>1994</v>
      </c>
      <c r="B177" s="1097"/>
      <c r="C177" s="1090"/>
      <c r="D177" s="1090"/>
      <c r="E177" s="1090"/>
      <c r="F177" s="1090"/>
      <c r="G177" s="390">
        <f>SUM(G164:G176)</f>
        <v>0</v>
      </c>
      <c r="H177" s="374"/>
      <c r="I177" s="341"/>
      <c r="J177" s="341"/>
      <c r="K177" s="341"/>
    </row>
    <row r="178" spans="1:11" x14ac:dyDescent="0.25">
      <c r="A178" s="378"/>
      <c r="B178" s="378"/>
      <c r="C178" s="397"/>
      <c r="D178" s="378"/>
      <c r="E178" s="378"/>
      <c r="F178" s="378"/>
      <c r="G178" s="378"/>
      <c r="H178" s="374"/>
      <c r="I178" s="341"/>
      <c r="J178" s="341"/>
      <c r="K178" s="341"/>
    </row>
    <row r="179" spans="1:11" x14ac:dyDescent="0.25">
      <c r="A179" s="398"/>
      <c r="B179" s="398"/>
      <c r="C179" s="399"/>
      <c r="D179" s="398"/>
      <c r="E179" s="398"/>
      <c r="F179" s="398"/>
      <c r="G179" s="398"/>
    </row>
    <row r="180" spans="1:11" x14ac:dyDescent="0.25">
      <c r="A180" s="398"/>
      <c r="B180" s="398"/>
      <c r="C180" s="399"/>
      <c r="D180" s="398"/>
      <c r="E180" s="398"/>
      <c r="F180" s="398"/>
      <c r="G180" s="398"/>
    </row>
    <row r="181" spans="1:11" x14ac:dyDescent="0.25">
      <c r="A181" s="398"/>
      <c r="B181" s="398"/>
      <c r="C181" s="399"/>
      <c r="D181" s="398"/>
      <c r="E181" s="398"/>
      <c r="F181" s="398"/>
      <c r="G181" s="398"/>
    </row>
    <row r="182" spans="1:11" x14ac:dyDescent="0.25">
      <c r="C182" s="400"/>
    </row>
  </sheetData>
  <sheetProtection password="DE3D" sheet="1" objects="1" scenarios="1"/>
  <mergeCells count="11">
    <mergeCell ref="F136:G149"/>
    <mergeCell ref="A151:G151"/>
    <mergeCell ref="A161:F161"/>
    <mergeCell ref="A163:F163"/>
    <mergeCell ref="A177:F177"/>
    <mergeCell ref="A135:G135"/>
    <mergeCell ref="A2:F2"/>
    <mergeCell ref="A3:F3"/>
    <mergeCell ref="A85:C85"/>
    <mergeCell ref="A131:C131"/>
    <mergeCell ref="A133:G133"/>
  </mergeCells>
  <printOptions horizontalCentered="1"/>
  <pageMargins left="0.70866141732283472" right="0.70866141732283472" top="0.78740157480314965" bottom="0.78740157480314965" header="0.31496062992125984" footer="0.31496062992125984"/>
  <pageSetup paperSize="9" scale="74" fitToHeight="0" orientation="portrait" r:id="rId1"/>
  <headerFooter>
    <oddFooter>&amp;CStrana &amp;P z &amp;N</oddFooter>
  </headerFooter>
  <rowBreaks count="1" manualBreakCount="1">
    <brk id="13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11</vt:i4>
      </vt:variant>
      <vt:variant>
        <vt:lpstr>Pojmenované oblasti</vt:lpstr>
      </vt:variant>
      <vt:variant>
        <vt:i4>11</vt:i4>
      </vt:variant>
    </vt:vector>
  </HeadingPairs>
  <TitlesOfParts>
    <vt:vector size="22" baseType="lpstr">
      <vt:lpstr>D.1.1-AST - Rekapitulace stavby</vt:lpstr>
      <vt:lpstr>D.1.1-AST - 1-Vybudování učebny</vt:lpstr>
      <vt:lpstr>D.1.1-AST - 2-Ostat a vedl náKL</vt:lpstr>
      <vt:lpstr>D.1.4 UT_Rekapitulace stavby</vt:lpstr>
      <vt:lpstr>D.1.4 UT_ROZPOČET</vt:lpstr>
      <vt:lpstr>D.1.5 - ZTI_Rekapitulace stavby</vt:lpstr>
      <vt:lpstr>D.1.5 - ZTI - D.1.5 - Zař...</vt:lpstr>
      <vt:lpstr>D.1.6 - EL-Rekapitulace ceny</vt:lpstr>
      <vt:lpstr>D.1.6 - EL-Soupis položek+</vt:lpstr>
      <vt:lpstr>D.1.7 - VZT-Rekapitulace</vt:lpstr>
      <vt:lpstr>D.1.7 - VZT-Rozpočet</vt:lpstr>
      <vt:lpstr>'D.1.1-AST - 1-Vybudování učebny'!Názvy_tisku</vt:lpstr>
      <vt:lpstr>'D.1.1-AST - 2-Ostat a vedl náKL'!Názvy_tisku</vt:lpstr>
      <vt:lpstr>'D.1.1-AST - Rekapitulace stavby'!Názvy_tisku</vt:lpstr>
      <vt:lpstr>'D.1.1-AST - 1-Vybudování učebny'!Oblast_tisku</vt:lpstr>
      <vt:lpstr>'D.1.1-AST - 2-Ostat a vedl náKL'!Oblast_tisku</vt:lpstr>
      <vt:lpstr>'D.1.1-AST - Rekapitulace stavby'!Oblast_tisku</vt:lpstr>
      <vt:lpstr>'D.1.4 UT_Rekapitulace stavby'!Oblast_tisku</vt:lpstr>
      <vt:lpstr>'D.1.4 UT_ROZPOČET'!Oblast_tisku</vt:lpstr>
      <vt:lpstr>'D.1.5 - ZTI - D.1.5 - Zař...'!Oblast_tisku</vt:lpstr>
      <vt:lpstr>'D.1.5 - ZTI_Rekapitulace stavby'!Oblast_tisku</vt:lpstr>
      <vt:lpstr>'D.1.7 - VZT-Rozpočet'!Oblast_tisku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Lenovo-PC\Svehla</dc:creator>
  <cp:lastModifiedBy>OPTIPLEX990</cp:lastModifiedBy>
  <cp:lastPrinted>2016-12-20T04:21:04Z</cp:lastPrinted>
  <dcterms:created xsi:type="dcterms:W3CDTF">2016-12-07T12:23:10Z</dcterms:created>
  <dcterms:modified xsi:type="dcterms:W3CDTF">2017-06-13T14:00:52Z</dcterms:modified>
</cp:coreProperties>
</file>